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99" activeTab="0"/>
  </bookViews>
  <sheets>
    <sheet name="Am-241 Default" sheetId="1" r:id="rId1"/>
    <sheet name="Cs-137+D Default" sheetId="2" r:id="rId2"/>
    <sheet name="Ra-226+D Default" sheetId="3" r:id="rId3"/>
    <sheet name="Rn-222+D Default" sheetId="4" r:id="rId4"/>
    <sheet name="Am-241 SS" sheetId="5" r:id="rId5"/>
    <sheet name="Cs-137+D SS" sheetId="6" r:id="rId6"/>
    <sheet name="Ra-226+D SS" sheetId="7" r:id="rId7"/>
    <sheet name="Rn-222+D SS" sheetId="8" r:id="rId8"/>
  </sheets>
  <definedNames/>
  <calcPr fullCalcOnLoad="1"/>
</workbook>
</file>

<file path=xl/sharedStrings.xml><?xml version="1.0" encoding="utf-8"?>
<sst xmlns="http://schemas.openxmlformats.org/spreadsheetml/2006/main" count="3005" uniqueCount="127">
  <si>
    <t>EDc</t>
  </si>
  <si>
    <t>EDa</t>
  </si>
  <si>
    <t>lambda</t>
  </si>
  <si>
    <t>K</t>
  </si>
  <si>
    <t>EDr</t>
  </si>
  <si>
    <t>ETr</t>
  </si>
  <si>
    <t>FTSSh</t>
  </si>
  <si>
    <t>FTSSs</t>
  </si>
  <si>
    <t>SE</t>
  </si>
  <si>
    <t>FQc</t>
  </si>
  <si>
    <t>ETh,c</t>
  </si>
  <si>
    <t>ETs,c</t>
  </si>
  <si>
    <t>SAc</t>
  </si>
  <si>
    <t>ETh,a</t>
  </si>
  <si>
    <t>ETs,a</t>
  </si>
  <si>
    <t>SAa</t>
  </si>
  <si>
    <t>FQa</t>
  </si>
  <si>
    <t>Cs-137+D</t>
  </si>
  <si>
    <t>F surf</t>
  </si>
  <si>
    <t>Am-241</t>
  </si>
  <si>
    <t>Resident</t>
  </si>
  <si>
    <t>Worker</t>
  </si>
  <si>
    <t>decay</t>
  </si>
  <si>
    <t>Materials</t>
  </si>
  <si>
    <t>Dust</t>
  </si>
  <si>
    <t>Air</t>
  </si>
  <si>
    <t>TR</t>
  </si>
  <si>
    <r>
      <t>t</t>
    </r>
    <r>
      <rPr>
        <vertAlign val="subscript"/>
        <sz val="11"/>
        <rFont val="Arial"/>
        <family val="2"/>
      </rPr>
      <t>r</t>
    </r>
  </si>
  <si>
    <t>nodecay</t>
  </si>
  <si>
    <r>
      <t xml:space="preserve">t </t>
    </r>
    <r>
      <rPr>
        <sz val="8"/>
        <rFont val="Arial"/>
        <family val="2"/>
      </rPr>
      <t>iw</t>
    </r>
  </si>
  <si>
    <t>HL (TR)</t>
  </si>
  <si>
    <t>years</t>
  </si>
  <si>
    <t>SF s</t>
  </si>
  <si>
    <t>risk/pCi</t>
  </si>
  <si>
    <t>SF osa</t>
  </si>
  <si>
    <t>mrem/pCi</t>
  </si>
  <si>
    <t>SF xgp</t>
  </si>
  <si>
    <t>(risk/yr)/(pCi/cm²)</t>
  </si>
  <si>
    <t>SF ext sv</t>
  </si>
  <si>
    <t>risk/yr per pCi/g</t>
  </si>
  <si>
    <t>F in</t>
  </si>
  <si>
    <t>SF i</t>
  </si>
  <si>
    <t>SF ext 1cm</t>
  </si>
  <si>
    <t>risk/yr per pCi/cm2</t>
  </si>
  <si>
    <t>F i</t>
  </si>
  <si>
    <t>SF sub</t>
  </si>
  <si>
    <t>(risk/yr)/(pCi/cm³)</t>
  </si>
  <si>
    <t>SF ext 5cm</t>
  </si>
  <si>
    <t>F am</t>
  </si>
  <si>
    <t>SF ext 15 cm</t>
  </si>
  <si>
    <t>F off-set</t>
  </si>
  <si>
    <t>SF ext gp</t>
  </si>
  <si>
    <t>IRD r-adj</t>
  </si>
  <si>
    <t>cm²</t>
  </si>
  <si>
    <t>IFA r-adj</t>
  </si>
  <si>
    <t>m³</t>
  </si>
  <si>
    <t>IRA iw</t>
  </si>
  <si>
    <t>m³/day</t>
  </si>
  <si>
    <t>EF r</t>
  </si>
  <si>
    <t>day/yr</t>
  </si>
  <si>
    <t>IRA r-c</t>
  </si>
  <si>
    <t>EF iw</t>
  </si>
  <si>
    <t>EF r-c</t>
  </si>
  <si>
    <t>IRA r-a</t>
  </si>
  <si>
    <t>ET iw</t>
  </si>
  <si>
    <t>hr/day</t>
  </si>
  <si>
    <t>EF r-a</t>
  </si>
  <si>
    <t>ED iw</t>
  </si>
  <si>
    <t>ET w</t>
  </si>
  <si>
    <t>Ed w</t>
  </si>
  <si>
    <t>ET h, iw</t>
  </si>
  <si>
    <t>GSF i</t>
  </si>
  <si>
    <t>ET s, iw</t>
  </si>
  <si>
    <t>ET r-c</t>
  </si>
  <si>
    <t>ET r-a</t>
  </si>
  <si>
    <t>GSF sv</t>
  </si>
  <si>
    <t>SA iw</t>
  </si>
  <si>
    <t>cm²/event</t>
  </si>
  <si>
    <t>GSF gp</t>
  </si>
  <si>
    <t>GSF 1 cm</t>
  </si>
  <si>
    <t>FQ iw</t>
  </si>
  <si>
    <t>event/hr</t>
  </si>
  <si>
    <t>GSF 5 cm</t>
  </si>
  <si>
    <t>GSF 15 cm</t>
  </si>
  <si>
    <t>IFD r-adj</t>
  </si>
  <si>
    <t>Ra-226+D</t>
  </si>
  <si>
    <t>Rn-222+D</t>
  </si>
  <si>
    <t>AAF r-c</t>
  </si>
  <si>
    <t>AAF r-a</t>
  </si>
  <si>
    <r>
      <t>tot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/cm²)</t>
    </r>
  </si>
  <si>
    <r>
      <t>ext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/cm²)</t>
    </r>
  </si>
  <si>
    <r>
      <t>ing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/cm²)</t>
    </r>
  </si>
  <si>
    <r>
      <t>tot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/cm²)</t>
    </r>
  </si>
  <si>
    <r>
      <t>ext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/cm²)</t>
    </r>
  </si>
  <si>
    <r>
      <t>ing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/cm²)</t>
    </r>
  </si>
  <si>
    <r>
      <t>ing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/cm²)</t>
    </r>
  </si>
  <si>
    <r>
      <t>ext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/cm²)</t>
    </r>
  </si>
  <si>
    <r>
      <t>tot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/cm²)</t>
    </r>
  </si>
  <si>
    <t>1 bq =</t>
  </si>
  <si>
    <t>pCi</t>
  </si>
  <si>
    <t>Mass</t>
  </si>
  <si>
    <t>g/mol</t>
  </si>
  <si>
    <t>SSL</t>
  </si>
  <si>
    <r>
      <t>inh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/m³)</t>
    </r>
  </si>
  <si>
    <r>
      <t>sub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/m³)</t>
    </r>
  </si>
  <si>
    <r>
      <t>tot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/m³)</t>
    </r>
  </si>
  <si>
    <r>
      <t>inh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/m³)</t>
    </r>
  </si>
  <si>
    <r>
      <t>sub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/m³)</t>
    </r>
  </si>
  <si>
    <r>
      <t>tot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/m³)</t>
    </r>
  </si>
  <si>
    <r>
      <t>inh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/m³)</t>
    </r>
  </si>
  <si>
    <r>
      <t>sub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/m³)</t>
    </r>
  </si>
  <si>
    <r>
      <t>tot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/m³)</t>
    </r>
  </si>
  <si>
    <r>
      <t>gp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/cm²)</t>
    </r>
  </si>
  <si>
    <r>
      <t>sv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/g)</t>
    </r>
  </si>
  <si>
    <r>
      <t>1cm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/g)</t>
    </r>
  </si>
  <si>
    <r>
      <t>5cm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/g)</t>
    </r>
  </si>
  <si>
    <r>
      <t>15cm (</t>
    </r>
    <r>
      <rPr>
        <b/>
        <sz val="11"/>
        <rFont val="Arial"/>
        <family val="2"/>
      </rPr>
      <t>pCi</t>
    </r>
    <r>
      <rPr>
        <sz val="11"/>
        <rFont val="Arial"/>
        <family val="2"/>
      </rPr>
      <t>/g)</t>
    </r>
  </si>
  <si>
    <r>
      <t>sv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/g)</t>
    </r>
  </si>
  <si>
    <r>
      <t>gp 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/cm²)</t>
    </r>
  </si>
  <si>
    <r>
      <t>1cm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/g)</t>
    </r>
  </si>
  <si>
    <r>
      <t>5cm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/g)</t>
    </r>
  </si>
  <si>
    <r>
      <t>15cm (</t>
    </r>
    <r>
      <rPr>
        <b/>
        <sz val="11"/>
        <rFont val="Arial"/>
        <family val="2"/>
      </rPr>
      <t>bq</t>
    </r>
    <r>
      <rPr>
        <sz val="11"/>
        <rFont val="Arial"/>
        <family val="2"/>
      </rPr>
      <t>/g)</t>
    </r>
  </si>
  <si>
    <r>
      <t>gp 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/cm²)</t>
    </r>
  </si>
  <si>
    <r>
      <t>sv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/kg)</t>
    </r>
  </si>
  <si>
    <r>
      <t>1cm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/kg)</t>
    </r>
  </si>
  <si>
    <r>
      <t>5cm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/kg)</t>
    </r>
  </si>
  <si>
    <r>
      <t>15cm (</t>
    </r>
    <r>
      <rPr>
        <b/>
        <sz val="11"/>
        <rFont val="Arial"/>
        <family val="2"/>
      </rPr>
      <t>mg</t>
    </r>
    <r>
      <rPr>
        <sz val="11"/>
        <rFont val="Arial"/>
        <family val="2"/>
      </rPr>
      <t>/kg)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</si>
</sst>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0.000000000000000000000"/>
    <numFmt numFmtId="185" formatCode="0.0000000000000000000000"/>
    <numFmt numFmtId="186" formatCode="0.00000000000000000000000"/>
    <numFmt numFmtId="187" formatCode="0.000000000000000000000000"/>
    <numFmt numFmtId="188" formatCode="0.0000000000000000000000000"/>
    <numFmt numFmtId="189" formatCode="0.00000000000000000000000000"/>
    <numFmt numFmtId="190" formatCode="0.000000000000000000000000000"/>
    <numFmt numFmtId="191" formatCode="0.0000000000000000000000000000"/>
    <numFmt numFmtId="192" formatCode="0.0"/>
    <numFmt numFmtId="193" formatCode="0.0E+00"/>
    <numFmt numFmtId="194" formatCode="0E+00"/>
  </numFmts>
  <fonts count="40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11" fontId="3" fillId="13" borderId="10" xfId="0" applyNumberFormat="1" applyFont="1" applyFill="1" applyBorder="1" applyAlignment="1">
      <alignment horizontal="center"/>
    </xf>
    <xf numFmtId="11" fontId="3" fillId="8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1" fontId="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/>
    </xf>
    <xf numFmtId="1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13" borderId="11" xfId="0" applyFont="1" applyFill="1" applyBorder="1" applyAlignment="1">
      <alignment/>
    </xf>
    <xf numFmtId="0" fontId="2" fillId="13" borderId="12" xfId="0" applyFont="1" applyFill="1" applyBorder="1" applyAlignment="1">
      <alignment horizontal="right"/>
    </xf>
    <xf numFmtId="0" fontId="2" fillId="13" borderId="13" xfId="0" applyFont="1" applyFill="1" applyBorder="1" applyAlignment="1">
      <alignment/>
    </xf>
    <xf numFmtId="0" fontId="2" fillId="13" borderId="14" xfId="0" applyFont="1" applyFill="1" applyBorder="1" applyAlignment="1">
      <alignment horizontal="right"/>
    </xf>
    <xf numFmtId="0" fontId="2" fillId="13" borderId="15" xfId="0" applyFont="1" applyFill="1" applyBorder="1" applyAlignment="1">
      <alignment/>
    </xf>
    <xf numFmtId="0" fontId="2" fillId="13" borderId="16" xfId="0" applyFont="1" applyFill="1" applyBorder="1" applyAlignment="1">
      <alignment horizontal="right"/>
    </xf>
    <xf numFmtId="0" fontId="2" fillId="13" borderId="17" xfId="0" applyFont="1" applyFill="1" applyBorder="1" applyAlignment="1">
      <alignment horizontal="right"/>
    </xf>
    <xf numFmtId="0" fontId="2" fillId="13" borderId="18" xfId="0" applyFont="1" applyFill="1" applyBorder="1" applyAlignment="1">
      <alignment horizontal="right"/>
    </xf>
    <xf numFmtId="0" fontId="2" fillId="13" borderId="19" xfId="0" applyFont="1" applyFill="1" applyBorder="1" applyAlignment="1">
      <alignment/>
    </xf>
    <xf numFmtId="0" fontId="2" fillId="13" borderId="20" xfId="0" applyFont="1" applyFill="1" applyBorder="1" applyAlignment="1">
      <alignment/>
    </xf>
    <xf numFmtId="11" fontId="3" fillId="13" borderId="21" xfId="0" applyNumberFormat="1" applyFont="1" applyFill="1" applyBorder="1" applyAlignment="1">
      <alignment horizontal="center"/>
    </xf>
    <xf numFmtId="11" fontId="3" fillId="13" borderId="22" xfId="0" applyNumberFormat="1" applyFont="1" applyFill="1" applyBorder="1" applyAlignment="1">
      <alignment horizontal="center"/>
    </xf>
    <xf numFmtId="0" fontId="3" fillId="13" borderId="22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11" fontId="3" fillId="13" borderId="24" xfId="0" applyNumberFormat="1" applyFont="1" applyFill="1" applyBorder="1" applyAlignment="1">
      <alignment horizontal="center"/>
    </xf>
    <xf numFmtId="0" fontId="3" fillId="13" borderId="24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right"/>
    </xf>
    <xf numFmtId="0" fontId="2" fillId="8" borderId="17" xfId="0" applyFont="1" applyFill="1" applyBorder="1" applyAlignment="1">
      <alignment horizontal="right"/>
    </xf>
    <xf numFmtId="0" fontId="2" fillId="8" borderId="18" xfId="0" applyFont="1" applyFill="1" applyBorder="1" applyAlignment="1">
      <alignment horizontal="right"/>
    </xf>
    <xf numFmtId="11" fontId="3" fillId="8" borderId="21" xfId="0" applyNumberFormat="1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25" xfId="0" applyFont="1" applyFill="1" applyBorder="1" applyAlignment="1">
      <alignment/>
    </xf>
    <xf numFmtId="0" fontId="2" fillId="8" borderId="26" xfId="0" applyFont="1" applyFill="1" applyBorder="1" applyAlignment="1">
      <alignment/>
    </xf>
    <xf numFmtId="0" fontId="2" fillId="8" borderId="27" xfId="0" applyFont="1" applyFill="1" applyBorder="1" applyAlignment="1">
      <alignment/>
    </xf>
    <xf numFmtId="0" fontId="2" fillId="13" borderId="26" xfId="0" applyFont="1" applyFill="1" applyBorder="1" applyAlignment="1">
      <alignment horizontal="right"/>
    </xf>
    <xf numFmtId="0" fontId="2" fillId="13" borderId="0" xfId="0" applyFont="1" applyFill="1" applyBorder="1" applyAlignment="1">
      <alignment horizontal="right"/>
    </xf>
    <xf numFmtId="0" fontId="2" fillId="13" borderId="25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right"/>
    </xf>
    <xf numFmtId="11" fontId="3" fillId="13" borderId="23" xfId="0" applyNumberFormat="1" applyFont="1" applyFill="1" applyBorder="1" applyAlignment="1">
      <alignment horizontal="center"/>
    </xf>
    <xf numFmtId="0" fontId="2" fillId="8" borderId="29" xfId="0" applyFont="1" applyFill="1" applyBorder="1" applyAlignment="1">
      <alignment/>
    </xf>
    <xf numFmtId="0" fontId="2" fillId="8" borderId="29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2" fillId="8" borderId="26" xfId="0" applyFont="1" applyFill="1" applyBorder="1" applyAlignment="1">
      <alignment horizontal="right"/>
    </xf>
    <xf numFmtId="0" fontId="2" fillId="8" borderId="27" xfId="0" applyFont="1" applyFill="1" applyBorder="1" applyAlignment="1">
      <alignment horizontal="right"/>
    </xf>
    <xf numFmtId="0" fontId="2" fillId="8" borderId="25" xfId="0" applyFont="1" applyFill="1" applyBorder="1" applyAlignment="1">
      <alignment horizontal="right"/>
    </xf>
    <xf numFmtId="11" fontId="3" fillId="8" borderId="22" xfId="0" applyNumberFormat="1" applyFont="1" applyFill="1" applyBorder="1" applyAlignment="1">
      <alignment/>
    </xf>
    <xf numFmtId="11" fontId="3" fillId="8" borderId="24" xfId="0" applyNumberFormat="1" applyFont="1" applyFill="1" applyBorder="1" applyAlignment="1">
      <alignment/>
    </xf>
    <xf numFmtId="11" fontId="3" fillId="8" borderId="23" xfId="0" applyNumberFormat="1" applyFont="1" applyFill="1" applyBorder="1" applyAlignment="1">
      <alignment/>
    </xf>
    <xf numFmtId="0" fontId="3" fillId="8" borderId="24" xfId="0" applyNumberFormat="1" applyFont="1" applyFill="1" applyBorder="1" applyAlignment="1">
      <alignment/>
    </xf>
    <xf numFmtId="11" fontId="2" fillId="13" borderId="11" xfId="0" applyNumberFormat="1" applyFont="1" applyFill="1" applyBorder="1" applyAlignment="1">
      <alignment/>
    </xf>
    <xf numFmtId="11" fontId="2" fillId="13" borderId="12" xfId="0" applyNumberFormat="1" applyFont="1" applyFill="1" applyBorder="1" applyAlignment="1">
      <alignment horizontal="right"/>
    </xf>
    <xf numFmtId="11" fontId="2" fillId="13" borderId="13" xfId="0" applyNumberFormat="1" applyFont="1" applyFill="1" applyBorder="1" applyAlignment="1">
      <alignment/>
    </xf>
    <xf numFmtId="11" fontId="2" fillId="13" borderId="14" xfId="0" applyNumberFormat="1" applyFont="1" applyFill="1" applyBorder="1" applyAlignment="1">
      <alignment horizontal="right"/>
    </xf>
    <xf numFmtId="11" fontId="2" fillId="13" borderId="15" xfId="0" applyNumberFormat="1" applyFont="1" applyFill="1" applyBorder="1" applyAlignment="1">
      <alignment/>
    </xf>
    <xf numFmtId="11" fontId="2" fillId="13" borderId="16" xfId="0" applyNumberFormat="1" applyFont="1" applyFill="1" applyBorder="1" applyAlignment="1">
      <alignment horizontal="right"/>
    </xf>
    <xf numFmtId="11" fontId="2" fillId="13" borderId="19" xfId="0" applyNumberFormat="1" applyFont="1" applyFill="1" applyBorder="1" applyAlignment="1">
      <alignment/>
    </xf>
    <xf numFmtId="11" fontId="2" fillId="13" borderId="17" xfId="0" applyNumberFormat="1" applyFont="1" applyFill="1" applyBorder="1" applyAlignment="1">
      <alignment horizontal="right"/>
    </xf>
    <xf numFmtId="11" fontId="2" fillId="13" borderId="26" xfId="0" applyNumberFormat="1" applyFont="1" applyFill="1" applyBorder="1" applyAlignment="1">
      <alignment horizontal="right"/>
    </xf>
    <xf numFmtId="11" fontId="2" fillId="13" borderId="0" xfId="0" applyNumberFormat="1" applyFont="1" applyFill="1" applyBorder="1" applyAlignment="1">
      <alignment horizontal="right"/>
    </xf>
    <xf numFmtId="11" fontId="2" fillId="13" borderId="20" xfId="0" applyNumberFormat="1" applyFont="1" applyFill="1" applyBorder="1" applyAlignment="1">
      <alignment/>
    </xf>
    <xf numFmtId="11" fontId="2" fillId="13" borderId="25" xfId="0" applyNumberFormat="1" applyFont="1" applyFill="1" applyBorder="1" applyAlignment="1">
      <alignment horizontal="right"/>
    </xf>
    <xf numFmtId="11" fontId="2" fillId="8" borderId="29" xfId="0" applyNumberFormat="1" applyFont="1" applyFill="1" applyBorder="1" applyAlignment="1">
      <alignment/>
    </xf>
    <xf numFmtId="11" fontId="2" fillId="8" borderId="29" xfId="0" applyNumberFormat="1" applyFont="1" applyFill="1" applyBorder="1" applyAlignment="1">
      <alignment horizontal="right"/>
    </xf>
    <xf numFmtId="11" fontId="2" fillId="8" borderId="0" xfId="0" applyNumberFormat="1" applyFont="1" applyFill="1" applyBorder="1" applyAlignment="1">
      <alignment/>
    </xf>
    <xf numFmtId="11" fontId="2" fillId="8" borderId="0" xfId="0" applyNumberFormat="1" applyFont="1" applyFill="1" applyBorder="1" applyAlignment="1">
      <alignment horizontal="right"/>
    </xf>
    <xf numFmtId="11" fontId="2" fillId="8" borderId="26" xfId="0" applyNumberFormat="1" applyFont="1" applyFill="1" applyBorder="1" applyAlignment="1">
      <alignment/>
    </xf>
    <xf numFmtId="11" fontId="2" fillId="8" borderId="26" xfId="0" applyNumberFormat="1" applyFont="1" applyFill="1" applyBorder="1" applyAlignment="1">
      <alignment horizontal="right"/>
    </xf>
    <xf numFmtId="11" fontId="2" fillId="8" borderId="27" xfId="0" applyNumberFormat="1" applyFont="1" applyFill="1" applyBorder="1" applyAlignment="1">
      <alignment/>
    </xf>
    <xf numFmtId="11" fontId="2" fillId="8" borderId="27" xfId="0" applyNumberFormat="1" applyFont="1" applyFill="1" applyBorder="1" applyAlignment="1">
      <alignment horizontal="right"/>
    </xf>
    <xf numFmtId="11" fontId="2" fillId="8" borderId="25" xfId="0" applyNumberFormat="1" applyFont="1" applyFill="1" applyBorder="1" applyAlignment="1">
      <alignment/>
    </xf>
    <xf numFmtId="11" fontId="2" fillId="8" borderId="25" xfId="0" applyNumberFormat="1" applyFont="1" applyFill="1" applyBorder="1" applyAlignment="1">
      <alignment horizontal="right"/>
    </xf>
    <xf numFmtId="11" fontId="2" fillId="8" borderId="11" xfId="0" applyNumberFormat="1" applyFont="1" applyFill="1" applyBorder="1" applyAlignment="1">
      <alignment/>
    </xf>
    <xf numFmtId="11" fontId="2" fillId="8" borderId="12" xfId="0" applyNumberFormat="1" applyFont="1" applyFill="1" applyBorder="1" applyAlignment="1">
      <alignment horizontal="right"/>
    </xf>
    <xf numFmtId="11" fontId="3" fillId="8" borderId="13" xfId="0" applyNumberFormat="1" applyFont="1" applyFill="1" applyBorder="1" applyAlignment="1">
      <alignment/>
    </xf>
    <xf numFmtId="11" fontId="2" fillId="8" borderId="14" xfId="0" applyNumberFormat="1" applyFont="1" applyFill="1" applyBorder="1" applyAlignment="1">
      <alignment horizontal="right"/>
    </xf>
    <xf numFmtId="11" fontId="2" fillId="8" borderId="15" xfId="0" applyNumberFormat="1" applyFont="1" applyFill="1" applyBorder="1" applyAlignment="1">
      <alignment/>
    </xf>
    <xf numFmtId="11" fontId="2" fillId="8" borderId="13" xfId="0" applyNumberFormat="1" applyFont="1" applyFill="1" applyBorder="1" applyAlignment="1">
      <alignment/>
    </xf>
    <xf numFmtId="11" fontId="2" fillId="8" borderId="28" xfId="0" applyNumberFormat="1" applyFont="1" applyFill="1" applyBorder="1" applyAlignment="1">
      <alignment horizontal="right"/>
    </xf>
    <xf numFmtId="11" fontId="2" fillId="8" borderId="16" xfId="0" applyNumberFormat="1" applyFont="1" applyFill="1" applyBorder="1" applyAlignment="1">
      <alignment horizontal="right"/>
    </xf>
    <xf numFmtId="11" fontId="2" fillId="8" borderId="18" xfId="0" applyNumberFormat="1" applyFont="1" applyFill="1" applyBorder="1" applyAlignment="1">
      <alignment horizontal="right"/>
    </xf>
    <xf numFmtId="11" fontId="2" fillId="8" borderId="30" xfId="0" applyNumberFormat="1" applyFont="1" applyFill="1" applyBorder="1" applyAlignment="1">
      <alignment/>
    </xf>
    <xf numFmtId="11" fontId="2" fillId="8" borderId="20" xfId="0" applyNumberFormat="1" applyFont="1" applyFill="1" applyBorder="1" applyAlignment="1">
      <alignment/>
    </xf>
    <xf numFmtId="0" fontId="1" fillId="16" borderId="31" xfId="0" applyFont="1" applyFill="1" applyBorder="1" applyAlignment="1">
      <alignment horizontal="center"/>
    </xf>
    <xf numFmtId="0" fontId="1" fillId="16" borderId="32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194" fontId="1" fillId="11" borderId="34" xfId="0" applyNumberFormat="1" applyFont="1" applyFill="1" applyBorder="1" applyAlignment="1">
      <alignment horizontal="center"/>
    </xf>
    <xf numFmtId="194" fontId="1" fillId="11" borderId="35" xfId="0" applyNumberFormat="1" applyFont="1" applyFill="1" applyBorder="1" applyAlignment="1">
      <alignment horizontal="center"/>
    </xf>
    <xf numFmtId="194" fontId="1" fillId="11" borderId="36" xfId="0" applyNumberFormat="1" applyFont="1" applyFill="1" applyBorder="1" applyAlignment="1">
      <alignment horizontal="center"/>
    </xf>
    <xf numFmtId="0" fontId="1" fillId="16" borderId="31" xfId="0" applyFont="1" applyFill="1" applyBorder="1" applyAlignment="1" applyProtection="1">
      <alignment horizontal="center"/>
      <protection/>
    </xf>
    <xf numFmtId="0" fontId="1" fillId="16" borderId="32" xfId="0" applyFont="1" applyFill="1" applyBorder="1" applyAlignment="1" applyProtection="1">
      <alignment horizontal="center"/>
      <protection/>
    </xf>
    <xf numFmtId="0" fontId="1" fillId="16" borderId="3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1" fontId="2" fillId="13" borderId="11" xfId="0" applyNumberFormat="1" applyFont="1" applyFill="1" applyBorder="1" applyAlignment="1" applyProtection="1">
      <alignment/>
      <protection/>
    </xf>
    <xf numFmtId="11" fontId="3" fillId="13" borderId="21" xfId="0" applyNumberFormat="1" applyFont="1" applyFill="1" applyBorder="1" applyAlignment="1" applyProtection="1">
      <alignment horizontal="center"/>
      <protection/>
    </xf>
    <xf numFmtId="11" fontId="2" fillId="13" borderId="12" xfId="0" applyNumberFormat="1" applyFont="1" applyFill="1" applyBorder="1" applyAlignment="1" applyProtection="1">
      <alignment horizontal="right"/>
      <protection/>
    </xf>
    <xf numFmtId="0" fontId="2" fillId="13" borderId="11" xfId="0" applyFont="1" applyFill="1" applyBorder="1" applyAlignment="1" applyProtection="1">
      <alignment horizontal="center"/>
      <protection/>
    </xf>
    <xf numFmtId="0" fontId="2" fillId="13" borderId="12" xfId="0" applyFont="1" applyFill="1" applyBorder="1" applyAlignment="1" applyProtection="1">
      <alignment horizontal="right"/>
      <protection/>
    </xf>
    <xf numFmtId="0" fontId="2" fillId="13" borderId="11" xfId="0" applyFont="1" applyFill="1" applyBorder="1" applyAlignment="1" applyProtection="1">
      <alignment/>
      <protection/>
    </xf>
    <xf numFmtId="11" fontId="2" fillId="8" borderId="29" xfId="0" applyNumberFormat="1" applyFont="1" applyFill="1" applyBorder="1" applyAlignment="1" applyProtection="1">
      <alignment/>
      <protection/>
    </xf>
    <xf numFmtId="11" fontId="3" fillId="8" borderId="21" xfId="0" applyNumberFormat="1" applyFont="1" applyFill="1" applyBorder="1" applyAlignment="1" applyProtection="1">
      <alignment/>
      <protection/>
    </xf>
    <xf numFmtId="11" fontId="2" fillId="8" borderId="29" xfId="0" applyNumberFormat="1" applyFont="1" applyFill="1" applyBorder="1" applyAlignment="1" applyProtection="1">
      <alignment horizontal="right"/>
      <protection/>
    </xf>
    <xf numFmtId="11" fontId="2" fillId="8" borderId="11" xfId="0" applyNumberFormat="1" applyFont="1" applyFill="1" applyBorder="1" applyAlignment="1" applyProtection="1">
      <alignment/>
      <protection/>
    </xf>
    <xf numFmtId="11" fontId="2" fillId="8" borderId="12" xfId="0" applyNumberFormat="1" applyFont="1" applyFill="1" applyBorder="1" applyAlignment="1" applyProtection="1">
      <alignment horizontal="right"/>
      <protection/>
    </xf>
    <xf numFmtId="11" fontId="2" fillId="13" borderId="13" xfId="0" applyNumberFormat="1" applyFont="1" applyFill="1" applyBorder="1" applyAlignment="1" applyProtection="1">
      <alignment/>
      <protection/>
    </xf>
    <xf numFmtId="11" fontId="3" fillId="13" borderId="10" xfId="0" applyNumberFormat="1" applyFont="1" applyFill="1" applyBorder="1" applyAlignment="1" applyProtection="1">
      <alignment horizontal="center"/>
      <protection/>
    </xf>
    <xf numFmtId="11" fontId="2" fillId="13" borderId="14" xfId="0" applyNumberFormat="1" applyFont="1" applyFill="1" applyBorder="1" applyAlignment="1" applyProtection="1">
      <alignment horizontal="right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2" fillId="13" borderId="14" xfId="0" applyFont="1" applyFill="1" applyBorder="1" applyAlignment="1" applyProtection="1">
      <alignment horizontal="right"/>
      <protection/>
    </xf>
    <xf numFmtId="0" fontId="2" fillId="13" borderId="13" xfId="0" applyFont="1" applyFill="1" applyBorder="1" applyAlignment="1" applyProtection="1">
      <alignment/>
      <protection/>
    </xf>
    <xf numFmtId="11" fontId="2" fillId="8" borderId="0" xfId="0" applyNumberFormat="1" applyFont="1" applyFill="1" applyBorder="1" applyAlignment="1" applyProtection="1">
      <alignment/>
      <protection/>
    </xf>
    <xf numFmtId="11" fontId="3" fillId="8" borderId="10" xfId="0" applyNumberFormat="1" applyFont="1" applyFill="1" applyBorder="1" applyAlignment="1" applyProtection="1">
      <alignment/>
      <protection/>
    </xf>
    <xf numFmtId="11" fontId="2" fillId="8" borderId="0" xfId="0" applyNumberFormat="1" applyFont="1" applyFill="1" applyBorder="1" applyAlignment="1" applyProtection="1">
      <alignment horizontal="right"/>
      <protection/>
    </xf>
    <xf numFmtId="11" fontId="3" fillId="8" borderId="13" xfId="0" applyNumberFormat="1" applyFont="1" applyFill="1" applyBorder="1" applyAlignment="1" applyProtection="1">
      <alignment/>
      <protection/>
    </xf>
    <xf numFmtId="11" fontId="2" fillId="8" borderId="14" xfId="0" applyNumberFormat="1" applyFont="1" applyFill="1" applyBorder="1" applyAlignment="1" applyProtection="1">
      <alignment horizontal="right"/>
      <protection/>
    </xf>
    <xf numFmtId="11" fontId="2" fillId="8" borderId="13" xfId="0" applyNumberFormat="1" applyFont="1" applyFill="1" applyBorder="1" applyAlignment="1" applyProtection="1">
      <alignment/>
      <protection/>
    </xf>
    <xf numFmtId="11" fontId="2" fillId="13" borderId="15" xfId="0" applyNumberFormat="1" applyFont="1" applyFill="1" applyBorder="1" applyAlignment="1" applyProtection="1">
      <alignment/>
      <protection/>
    </xf>
    <xf numFmtId="11" fontId="3" fillId="13" borderId="22" xfId="0" applyNumberFormat="1" applyFont="1" applyFill="1" applyBorder="1" applyAlignment="1" applyProtection="1">
      <alignment horizontal="center"/>
      <protection/>
    </xf>
    <xf numFmtId="11" fontId="2" fillId="13" borderId="16" xfId="0" applyNumberFormat="1" applyFont="1" applyFill="1" applyBorder="1" applyAlignment="1" applyProtection="1">
      <alignment horizontal="right"/>
      <protection/>
    </xf>
    <xf numFmtId="0" fontId="2" fillId="13" borderId="13" xfId="0" applyFont="1" applyFill="1" applyBorder="1" applyAlignment="1" applyProtection="1">
      <alignment horizontal="center"/>
      <protection/>
    </xf>
    <xf numFmtId="11" fontId="2" fillId="8" borderId="15" xfId="0" applyNumberFormat="1" applyFont="1" applyFill="1" applyBorder="1" applyAlignment="1" applyProtection="1">
      <alignment/>
      <protection/>
    </xf>
    <xf numFmtId="11" fontId="3" fillId="8" borderId="22" xfId="0" applyNumberFormat="1" applyFont="1" applyFill="1" applyBorder="1" applyAlignment="1" applyProtection="1">
      <alignment/>
      <protection/>
    </xf>
    <xf numFmtId="11" fontId="2" fillId="13" borderId="19" xfId="0" applyNumberFormat="1" applyFont="1" applyFill="1" applyBorder="1" applyAlignment="1" applyProtection="1">
      <alignment/>
      <protection/>
    </xf>
    <xf numFmtId="11" fontId="3" fillId="13" borderId="24" xfId="0" applyNumberFormat="1" applyFont="1" applyFill="1" applyBorder="1" applyAlignment="1" applyProtection="1">
      <alignment horizontal="center"/>
      <protection/>
    </xf>
    <xf numFmtId="11" fontId="2" fillId="13" borderId="17" xfId="0" applyNumberFormat="1" applyFont="1" applyFill="1" applyBorder="1" applyAlignment="1" applyProtection="1">
      <alignment horizontal="right"/>
      <protection/>
    </xf>
    <xf numFmtId="0" fontId="2" fillId="13" borderId="19" xfId="0" applyFont="1" applyFill="1" applyBorder="1" applyAlignment="1" applyProtection="1">
      <alignment horizontal="center"/>
      <protection/>
    </xf>
    <xf numFmtId="0" fontId="2" fillId="13" borderId="28" xfId="0" applyFont="1" applyFill="1" applyBorder="1" applyAlignment="1" applyProtection="1">
      <alignment horizontal="right"/>
      <protection/>
    </xf>
    <xf numFmtId="11" fontId="2" fillId="8" borderId="26" xfId="0" applyNumberFormat="1" applyFont="1" applyFill="1" applyBorder="1" applyAlignment="1" applyProtection="1">
      <alignment/>
      <protection/>
    </xf>
    <xf numFmtId="11" fontId="3" fillId="8" borderId="24" xfId="0" applyNumberFormat="1" applyFont="1" applyFill="1" applyBorder="1" applyAlignment="1" applyProtection="1">
      <alignment/>
      <protection/>
    </xf>
    <xf numFmtId="11" fontId="2" fillId="8" borderId="26" xfId="0" applyNumberFormat="1" applyFont="1" applyFill="1" applyBorder="1" applyAlignment="1" applyProtection="1">
      <alignment horizontal="right"/>
      <protection/>
    </xf>
    <xf numFmtId="11" fontId="2" fillId="8" borderId="28" xfId="0" applyNumberFormat="1" applyFont="1" applyFill="1" applyBorder="1" applyAlignment="1" applyProtection="1">
      <alignment horizontal="right"/>
      <protection/>
    </xf>
    <xf numFmtId="11" fontId="2" fillId="8" borderId="16" xfId="0" applyNumberFormat="1" applyFont="1" applyFill="1" applyBorder="1" applyAlignment="1" applyProtection="1">
      <alignment horizontal="right"/>
      <protection/>
    </xf>
    <xf numFmtId="0" fontId="2" fillId="13" borderId="20" xfId="0" applyFont="1" applyFill="1" applyBorder="1" applyAlignment="1" applyProtection="1">
      <alignment horizontal="center"/>
      <protection/>
    </xf>
    <xf numFmtId="11" fontId="3" fillId="13" borderId="23" xfId="0" applyNumberFormat="1" applyFont="1" applyFill="1" applyBorder="1" applyAlignment="1" applyProtection="1">
      <alignment horizontal="center"/>
      <protection/>
    </xf>
    <xf numFmtId="0" fontId="2" fillId="13" borderId="19" xfId="0" applyFont="1" applyFill="1" applyBorder="1" applyAlignment="1" applyProtection="1">
      <alignment/>
      <protection/>
    </xf>
    <xf numFmtId="0" fontId="2" fillId="13" borderId="17" xfId="0" applyFont="1" applyFill="1" applyBorder="1" applyAlignment="1" applyProtection="1">
      <alignment horizontal="right"/>
      <protection/>
    </xf>
    <xf numFmtId="11" fontId="2" fillId="8" borderId="27" xfId="0" applyNumberFormat="1" applyFont="1" applyFill="1" applyBorder="1" applyAlignment="1" applyProtection="1">
      <alignment/>
      <protection/>
    </xf>
    <xf numFmtId="11" fontId="2" fillId="8" borderId="27" xfId="0" applyNumberFormat="1" applyFont="1" applyFill="1" applyBorder="1" applyAlignment="1" applyProtection="1">
      <alignment horizontal="right"/>
      <protection/>
    </xf>
    <xf numFmtId="11" fontId="2" fillId="13" borderId="26" xfId="0" applyNumberFormat="1" applyFont="1" applyFill="1" applyBorder="1" applyAlignment="1" applyProtection="1">
      <alignment horizontal="right"/>
      <protection/>
    </xf>
    <xf numFmtId="11" fontId="2" fillId="13" borderId="0" xfId="0" applyNumberFormat="1" applyFont="1" applyFill="1" applyBorder="1" applyAlignment="1" applyProtection="1">
      <alignment horizontal="right"/>
      <protection/>
    </xf>
    <xf numFmtId="11" fontId="2" fillId="13" borderId="20" xfId="0" applyNumberFormat="1" applyFont="1" applyFill="1" applyBorder="1" applyAlignment="1" applyProtection="1">
      <alignment/>
      <protection/>
    </xf>
    <xf numFmtId="11" fontId="2" fillId="13" borderId="25" xfId="0" applyNumberFormat="1" applyFont="1" applyFill="1" applyBorder="1" applyAlignment="1" applyProtection="1">
      <alignment horizontal="right"/>
      <protection/>
    </xf>
    <xf numFmtId="11" fontId="2" fillId="8" borderId="25" xfId="0" applyNumberFormat="1" applyFont="1" applyFill="1" applyBorder="1" applyAlignment="1" applyProtection="1">
      <alignment/>
      <protection/>
    </xf>
    <xf numFmtId="11" fontId="3" fillId="8" borderId="23" xfId="0" applyNumberFormat="1" applyFont="1" applyFill="1" applyBorder="1" applyAlignment="1" applyProtection="1">
      <alignment/>
      <protection/>
    </xf>
    <xf numFmtId="11" fontId="2" fillId="8" borderId="25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8" borderId="17" xfId="0" applyFont="1" applyFill="1" applyBorder="1" applyAlignment="1" applyProtection="1">
      <alignment horizontal="right"/>
      <protection/>
    </xf>
    <xf numFmtId="11" fontId="2" fillId="8" borderId="18" xfId="0" applyNumberFormat="1" applyFont="1" applyFill="1" applyBorder="1" applyAlignment="1" applyProtection="1">
      <alignment horizontal="right"/>
      <protection/>
    </xf>
    <xf numFmtId="0" fontId="2" fillId="8" borderId="14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11" fontId="2" fillId="0" borderId="0" xfId="0" applyNumberFormat="1" applyFont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13" borderId="20" xfId="0" applyFont="1" applyFill="1" applyBorder="1" applyAlignment="1" applyProtection="1">
      <alignment/>
      <protection/>
    </xf>
    <xf numFmtId="0" fontId="2" fillId="13" borderId="18" xfId="0" applyFont="1" applyFill="1" applyBorder="1" applyAlignment="1" applyProtection="1">
      <alignment horizontal="right"/>
      <protection/>
    </xf>
    <xf numFmtId="11" fontId="2" fillId="0" borderId="0" xfId="0" applyNumberFormat="1" applyFont="1" applyAlignment="1" applyProtection="1">
      <alignment/>
      <protection/>
    </xf>
    <xf numFmtId="11" fontId="2" fillId="8" borderId="20" xfId="0" applyNumberFormat="1" applyFont="1" applyFill="1" applyBorder="1" applyAlignment="1" applyProtection="1">
      <alignment/>
      <protection/>
    </xf>
    <xf numFmtId="0" fontId="2" fillId="8" borderId="18" xfId="0" applyFont="1" applyFill="1" applyBorder="1" applyAlignment="1" applyProtection="1">
      <alignment horizontal="right"/>
      <protection/>
    </xf>
    <xf numFmtId="11" fontId="2" fillId="8" borderId="3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9" borderId="31" xfId="0" applyFont="1" applyFill="1" applyBorder="1" applyAlignment="1" applyProtection="1">
      <alignment horizontal="center"/>
      <protection/>
    </xf>
    <xf numFmtId="0" fontId="1" fillId="9" borderId="32" xfId="0" applyFont="1" applyFill="1" applyBorder="1" applyAlignment="1" applyProtection="1">
      <alignment horizontal="center"/>
      <protection/>
    </xf>
    <xf numFmtId="0" fontId="1" fillId="9" borderId="33" xfId="0" applyFont="1" applyFill="1" applyBorder="1" applyAlignment="1" applyProtection="1">
      <alignment horizontal="center"/>
      <protection/>
    </xf>
    <xf numFmtId="0" fontId="1" fillId="12" borderId="31" xfId="0" applyFont="1" applyFill="1" applyBorder="1" applyAlignment="1" applyProtection="1">
      <alignment horizontal="center"/>
      <protection/>
    </xf>
    <xf numFmtId="0" fontId="1" fillId="12" borderId="32" xfId="0" applyFont="1" applyFill="1" applyBorder="1" applyAlignment="1" applyProtection="1">
      <alignment horizontal="center"/>
      <protection/>
    </xf>
    <xf numFmtId="0" fontId="1" fillId="12" borderId="3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90" zoomScaleNormal="90" zoomScalePageLayoutView="0" workbookViewId="0" topLeftCell="A1">
      <selection activeCell="A1" sqref="A1:R1"/>
    </sheetView>
  </sheetViews>
  <sheetFormatPr defaultColWidth="8.8515625" defaultRowHeight="12.75"/>
  <cols>
    <col min="1" max="1" width="10.140625" style="111" bestFit="1" customWidth="1"/>
    <col min="2" max="2" width="15.140625" style="111" bestFit="1" customWidth="1"/>
    <col min="3" max="3" width="18.140625" style="111" bestFit="1" customWidth="1"/>
    <col min="4" max="4" width="10.140625" style="111" bestFit="1" customWidth="1"/>
    <col min="5" max="5" width="15.140625" style="111" bestFit="1" customWidth="1"/>
    <col min="6" max="6" width="18.140625" style="111" bestFit="1" customWidth="1"/>
    <col min="7" max="7" width="13.7109375" style="111" bestFit="1" customWidth="1"/>
    <col min="8" max="8" width="15.140625" style="111" bestFit="1" customWidth="1"/>
    <col min="9" max="9" width="19.8515625" style="111" bestFit="1" customWidth="1"/>
    <col min="10" max="10" width="10.00390625" style="111" bestFit="1" customWidth="1"/>
    <col min="11" max="11" width="15.140625" style="111" bestFit="1" customWidth="1"/>
    <col min="12" max="12" width="18.140625" style="111" bestFit="1" customWidth="1"/>
    <col min="13" max="13" width="9.8515625" style="111" bestFit="1" customWidth="1"/>
    <col min="14" max="14" width="15.140625" style="111" bestFit="1" customWidth="1"/>
    <col min="15" max="15" width="18.140625" style="111" bestFit="1" customWidth="1"/>
    <col min="16" max="16" width="13.7109375" style="111" bestFit="1" customWidth="1"/>
    <col min="17" max="17" width="15.140625" style="111" bestFit="1" customWidth="1"/>
    <col min="18" max="18" width="19.8515625" style="111" bestFit="1" customWidth="1"/>
    <col min="19" max="16384" width="8.8515625" style="111" customWidth="1"/>
  </cols>
  <sheetData>
    <row r="1" spans="1:18" ht="21" thickBot="1">
      <c r="A1" s="108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</row>
    <row r="2" spans="1:18" ht="15.75" thickTop="1">
      <c r="A2" s="112" t="s">
        <v>20</v>
      </c>
      <c r="B2" s="113">
        <f>((B11*B12*B14)/(((1-EXP(-B13*B12))/(B13*B12))*B16*B22*B18*B19))</f>
        <v>0.0154293591560473</v>
      </c>
      <c r="C2" s="114" t="s">
        <v>94</v>
      </c>
      <c r="D2" s="115" t="s">
        <v>20</v>
      </c>
      <c r="E2" s="113">
        <f>(((E20*E21*E22)/((1-EXP(-E22*E21))*E24*E28*E26*E27)))/E43</f>
        <v>0.00021700777926334414</v>
      </c>
      <c r="F2" s="116" t="s">
        <v>103</v>
      </c>
      <c r="G2" s="117" t="s">
        <v>20</v>
      </c>
      <c r="H2" s="113">
        <f>(H17*H18*H19)/((1-EXP(-H19*H18))*H21*H34*H26*H27*H28*H29*H30*(H31/24)*(H32/365)*H33)</f>
        <v>3.709399490216678</v>
      </c>
      <c r="I2" s="116" t="s">
        <v>113</v>
      </c>
      <c r="J2" s="118" t="s">
        <v>21</v>
      </c>
      <c r="K2" s="119">
        <f>(K11*K12*K13)/(((1-EXP(-K13*K12))/(K13*K12))*K16*K22*K18*K19*K23*K31)</f>
        <v>0.8996212990788925</v>
      </c>
      <c r="L2" s="120" t="s">
        <v>94</v>
      </c>
      <c r="M2" s="121" t="s">
        <v>21</v>
      </c>
      <c r="N2" s="119">
        <f>(N20*N21*N22)/((1-EXP(-N22*N21))*N24*N28*N26*N27*(N30/24)*(N29/365)*N31)</f>
        <v>2.6523922447340094</v>
      </c>
      <c r="O2" s="122" t="s">
        <v>103</v>
      </c>
      <c r="P2" s="121" t="s">
        <v>21</v>
      </c>
      <c r="Q2" s="119">
        <f>(Q17*Q18*Q19)/((1-EXP(-Q19*Q18))*Q21*Q34*Q26*Q27*Q28*Q29*Q30*(Q31/24)*(Q32/365)*Q33)</f>
        <v>16.20265697326645</v>
      </c>
      <c r="R2" s="122" t="s">
        <v>113</v>
      </c>
    </row>
    <row r="3" spans="1:18" ht="15">
      <c r="A3" s="123"/>
      <c r="B3" s="124">
        <f>((B11*B12*B14)/(((1-EXP(-B13*B12))/(B13*B12))*B17*B18*B19*B20*B21*(B28/24)*(B23/365)*B36))</f>
        <v>21.916426570004404</v>
      </c>
      <c r="C3" s="125" t="s">
        <v>93</v>
      </c>
      <c r="D3" s="126" t="s">
        <v>22</v>
      </c>
      <c r="E3" s="124">
        <f>((E20*E21*E22)/((1-EXP(-E22*E21))*E25*E40*E26*E27*(E34/24)*(E31/365)))/E43</f>
        <v>1686.4556120657728</v>
      </c>
      <c r="F3" s="127" t="s">
        <v>104</v>
      </c>
      <c r="G3" s="128" t="s">
        <v>23</v>
      </c>
      <c r="H3" s="124">
        <f>(H17*H18*H19)/((1-EXP(-H19*H18))*H25*H35*H26*H27*H28*H29*H30*(H31/24)*(H32/365)*H33)</f>
        <v>5.223440098468383</v>
      </c>
      <c r="I3" s="127" t="s">
        <v>112</v>
      </c>
      <c r="J3" s="129"/>
      <c r="K3" s="130">
        <f>(K11*K12*K13)/(((1-EXP(-K13*K12))/(K13*K12))*K17*K18*K19*K20*K21*(K26/24)*(K23/365)*K31)</f>
        <v>806.784879120446</v>
      </c>
      <c r="L3" s="131" t="s">
        <v>93</v>
      </c>
      <c r="M3" s="132" t="s">
        <v>22</v>
      </c>
      <c r="N3" s="130">
        <f>(N20*N21*N22)/((1-EXP(-N22*N21))*N25*N33*N26*N27*(N30/24)*(N29/365)*N31)</f>
        <v>191435.50191016868</v>
      </c>
      <c r="O3" s="133" t="s">
        <v>104</v>
      </c>
      <c r="P3" s="134" t="s">
        <v>23</v>
      </c>
      <c r="Q3" s="130">
        <f>(Q17*Q18*Q19)/((1-EXP(-Q19*Q18))*Q25*Q35*Q26*Q27*Q28*Q29*Q30*(Q31/24)*(Q32/365)*Q33)</f>
        <v>22.8159863501099</v>
      </c>
      <c r="R3" s="133" t="s">
        <v>112</v>
      </c>
    </row>
    <row r="4" spans="1:18" ht="15">
      <c r="A4" s="135" t="s">
        <v>24</v>
      </c>
      <c r="B4" s="136">
        <f>(1/((1/B2)+(1/B3)))</f>
        <v>0.015418504391875257</v>
      </c>
      <c r="C4" s="137" t="s">
        <v>92</v>
      </c>
      <c r="D4" s="138" t="s">
        <v>25</v>
      </c>
      <c r="E4" s="124">
        <f>(1/((1/E2)+(1/E3)))</f>
        <v>0.0002170077513394724</v>
      </c>
      <c r="F4" s="127" t="s">
        <v>105</v>
      </c>
      <c r="G4" s="128"/>
      <c r="H4" s="124">
        <f>(H17*H18*H19)/((1-EXP(-H19*H18))*H22*H36*H26*H27*H28*H29*H30*(H31/24)*(H32/365)*H33)</f>
        <v>11863.201150635028</v>
      </c>
      <c r="I4" s="127" t="s">
        <v>114</v>
      </c>
      <c r="J4" s="129" t="s">
        <v>24</v>
      </c>
      <c r="K4" s="130">
        <f>(1/((1/K2)+(1/K3)))</f>
        <v>0.8986192760348253</v>
      </c>
      <c r="L4" s="131" t="s">
        <v>92</v>
      </c>
      <c r="M4" s="139" t="s">
        <v>25</v>
      </c>
      <c r="N4" s="140">
        <f>(1/((1/N2)+(1/N3)))</f>
        <v>2.6523554956092306</v>
      </c>
      <c r="O4" s="133" t="s">
        <v>105</v>
      </c>
      <c r="P4" s="134"/>
      <c r="Q4" s="130">
        <f>(Q17*Q18*Q19)/((1-EXP(-Q19*Q18))*Q22*Q36*Q26*Q27*Q28*Q29*Q30*(Q31/24)*(Q32/365)*Q33)</f>
        <v>51818.46262597381</v>
      </c>
      <c r="R4" s="133" t="s">
        <v>114</v>
      </c>
    </row>
    <row r="5" spans="1:18" ht="15">
      <c r="A5" s="141" t="s">
        <v>20</v>
      </c>
      <c r="B5" s="142">
        <f>B2/B43</f>
        <v>0.0005708862887737507</v>
      </c>
      <c r="C5" s="143" t="s">
        <v>91</v>
      </c>
      <c r="D5" s="144" t="s">
        <v>20</v>
      </c>
      <c r="E5" s="142">
        <f>E20/(E24*E28*E26*E27)/E43</f>
        <v>0.00021254656636766556</v>
      </c>
      <c r="F5" s="145" t="s">
        <v>103</v>
      </c>
      <c r="G5" s="128"/>
      <c r="H5" s="124">
        <f>(H17*H18*H19)/((1-EXP(-H19*H18))*H23*H37*H26*H27*H28*H29*H30*(H31/24)*(H32/365)*H33)</f>
        <v>3.968194803487609</v>
      </c>
      <c r="I5" s="127" t="s">
        <v>115</v>
      </c>
      <c r="J5" s="146"/>
      <c r="K5" s="147">
        <f>K2/K33</f>
        <v>0.03328598806591906</v>
      </c>
      <c r="L5" s="148" t="s">
        <v>91</v>
      </c>
      <c r="M5" s="134" t="s">
        <v>21</v>
      </c>
      <c r="N5" s="130">
        <f>(N20)/(N24*N28*N26*N27*(N30/24)*(N29/365)*N32)</f>
        <v>0.10391459074733096</v>
      </c>
      <c r="O5" s="149" t="s">
        <v>103</v>
      </c>
      <c r="P5" s="134"/>
      <c r="Q5" s="130">
        <f>(Q17*Q18*Q19)/((1-EXP(-Q19*Q18))*Q23*Q37*Q26*Q27*Q28*Q29*Q30*(Q31/24)*(Q32/365)*Q33)</f>
        <v>17.333074901633875</v>
      </c>
      <c r="R5" s="133" t="s">
        <v>115</v>
      </c>
    </row>
    <row r="6" spans="1:18" ht="15">
      <c r="A6" s="123"/>
      <c r="B6" s="124">
        <f>B3/B43</f>
        <v>0.8109077830901638</v>
      </c>
      <c r="C6" s="125" t="s">
        <v>90</v>
      </c>
      <c r="D6" s="126" t="s">
        <v>28</v>
      </c>
      <c r="E6" s="124">
        <f>E20/(E25*E40*E26*E27*(E34/24)*(E31/365)*E37)/E43</f>
        <v>1651.785714285716</v>
      </c>
      <c r="F6" s="127" t="s">
        <v>104</v>
      </c>
      <c r="G6" s="128"/>
      <c r="H6" s="124">
        <f>(H17*H18*H19)/((1-EXP(-H19*H18))*H24*H38*H26*H27*H28*H29*H30*(H31/24)*(H32/365)*H33)</f>
        <v>3.709399490216678</v>
      </c>
      <c r="I6" s="127" t="s">
        <v>116</v>
      </c>
      <c r="J6" s="129"/>
      <c r="K6" s="130">
        <f>K3/K33</f>
        <v>29.851040527456533</v>
      </c>
      <c r="L6" s="131" t="s">
        <v>90</v>
      </c>
      <c r="M6" s="132" t="s">
        <v>28</v>
      </c>
      <c r="N6" s="130">
        <f>(N20)/(N25*N33*N26*N27*(N30/24)*(N29/365)*N32)</f>
        <v>7500.000000000001</v>
      </c>
      <c r="O6" s="133" t="s">
        <v>104</v>
      </c>
      <c r="P6" s="139"/>
      <c r="Q6" s="140">
        <f>(Q17*Q18*Q19)/((1-EXP(-Q19*Q18))*Q24*Q38*Q26*Q27*Q28*Q29*Q30*(Q31/24)*(Q32/365)*Q33)</f>
        <v>16.20265697326645</v>
      </c>
      <c r="R6" s="150" t="s">
        <v>116</v>
      </c>
    </row>
    <row r="7" spans="1:18" ht="15.75" thickBot="1">
      <c r="A7" s="135" t="s">
        <v>24</v>
      </c>
      <c r="B7" s="136">
        <f>(1/((1/B5)+(1/B6)))</f>
        <v>0.000570484662499385</v>
      </c>
      <c r="C7" s="137" t="s">
        <v>89</v>
      </c>
      <c r="D7" s="151" t="s">
        <v>25</v>
      </c>
      <c r="E7" s="152">
        <f>(1/((1/E5)+(1/E6)))</f>
        <v>0.00021254653901784848</v>
      </c>
      <c r="F7" s="127" t="s">
        <v>105</v>
      </c>
      <c r="G7" s="153" t="s">
        <v>20</v>
      </c>
      <c r="H7" s="142">
        <f>H2/H39</f>
        <v>0.13724778113801722</v>
      </c>
      <c r="I7" s="154" t="s">
        <v>117</v>
      </c>
      <c r="J7" s="155"/>
      <c r="K7" s="140">
        <f>(1/((1/K5)+(1/K6)))</f>
        <v>0.033248913213288565</v>
      </c>
      <c r="L7" s="156" t="s">
        <v>89</v>
      </c>
      <c r="M7" s="134" t="s">
        <v>25</v>
      </c>
      <c r="N7" s="130">
        <f>(1/((1/N5)+(1/N6)))</f>
        <v>0.10391315100165634</v>
      </c>
      <c r="O7" s="133" t="s">
        <v>105</v>
      </c>
      <c r="P7" s="134" t="s">
        <v>21</v>
      </c>
      <c r="Q7" s="130">
        <f>Q2/Q39</f>
        <v>0.5994983080108592</v>
      </c>
      <c r="R7" s="133" t="s">
        <v>117</v>
      </c>
    </row>
    <row r="8" spans="1:18" ht="15.75" thickTop="1">
      <c r="A8" s="141" t="s">
        <v>20</v>
      </c>
      <c r="B8" s="142">
        <f>B2*B15*B44*B45</f>
        <v>4.537294366136575E-12</v>
      </c>
      <c r="C8" s="157" t="s">
        <v>95</v>
      </c>
      <c r="D8" s="115" t="s">
        <v>20</v>
      </c>
      <c r="E8" s="113">
        <f>E2/E43</f>
        <v>8.029287832743741E-06</v>
      </c>
      <c r="F8" s="116" t="s">
        <v>106</v>
      </c>
      <c r="G8" s="128" t="s">
        <v>23</v>
      </c>
      <c r="H8" s="124">
        <f>H3/H39</f>
        <v>0.19326728364333037</v>
      </c>
      <c r="I8" s="127" t="s">
        <v>118</v>
      </c>
      <c r="J8" s="129"/>
      <c r="K8" s="130">
        <f>K2*K15*K34*K35</f>
        <v>2.64550627844275E-10</v>
      </c>
      <c r="L8" s="131" t="s">
        <v>95</v>
      </c>
      <c r="M8" s="121" t="s">
        <v>21</v>
      </c>
      <c r="N8" s="119">
        <f>N2/N34</f>
        <v>0.09813851305515844</v>
      </c>
      <c r="O8" s="122" t="s">
        <v>106</v>
      </c>
      <c r="P8" s="134" t="s">
        <v>23</v>
      </c>
      <c r="Q8" s="130">
        <f>Q3/Q39</f>
        <v>0.8441914949540671</v>
      </c>
      <c r="R8" s="133" t="s">
        <v>118</v>
      </c>
    </row>
    <row r="9" spans="1:18" ht="15">
      <c r="A9" s="123"/>
      <c r="B9" s="124">
        <f>B3*B15*B44*B45</f>
        <v>6.444939015043437E-09</v>
      </c>
      <c r="C9" s="158" t="s">
        <v>96</v>
      </c>
      <c r="D9" s="126" t="s">
        <v>22</v>
      </c>
      <c r="E9" s="124">
        <f>E3/E43</f>
        <v>62.398857646433655</v>
      </c>
      <c r="F9" s="127" t="s">
        <v>107</v>
      </c>
      <c r="G9" s="128"/>
      <c r="H9" s="124">
        <f>H4/H39</f>
        <v>438.9384425734965</v>
      </c>
      <c r="I9" s="127" t="s">
        <v>119</v>
      </c>
      <c r="J9" s="129"/>
      <c r="K9" s="130">
        <f>K3*K15*K34*K35</f>
        <v>2.3725032580388495E-07</v>
      </c>
      <c r="L9" s="131" t="s">
        <v>96</v>
      </c>
      <c r="M9" s="132" t="s">
        <v>22</v>
      </c>
      <c r="N9" s="130">
        <f>N3/N34</f>
        <v>7083.113570676248</v>
      </c>
      <c r="O9" s="133" t="s">
        <v>107</v>
      </c>
      <c r="P9" s="134"/>
      <c r="Q9" s="130">
        <f>Q4/Q39</f>
        <v>1917.2831171610328</v>
      </c>
      <c r="R9" s="133" t="s">
        <v>119</v>
      </c>
    </row>
    <row r="10" spans="1:18" ht="15.75" thickBot="1">
      <c r="A10" s="159" t="s">
        <v>24</v>
      </c>
      <c r="B10" s="152">
        <f>(1/((1/B8)+(1/B9)))</f>
        <v>4.5341023177938375E-12</v>
      </c>
      <c r="C10" s="160" t="s">
        <v>97</v>
      </c>
      <c r="D10" s="138" t="s">
        <v>25</v>
      </c>
      <c r="E10" s="124">
        <f>(1/((1/E8)+(1/E9)))</f>
        <v>8.029286799560487E-06</v>
      </c>
      <c r="F10" s="127" t="s">
        <v>108</v>
      </c>
      <c r="G10" s="128"/>
      <c r="H10" s="124">
        <f>H5/H39</f>
        <v>0.14682320772904167</v>
      </c>
      <c r="I10" s="127" t="s">
        <v>120</v>
      </c>
      <c r="J10" s="161"/>
      <c r="K10" s="162">
        <f>(1/((1/K8)+(1/K9)))</f>
        <v>2.642559640499719E-10</v>
      </c>
      <c r="L10" s="163" t="s">
        <v>97</v>
      </c>
      <c r="M10" s="139" t="s">
        <v>25</v>
      </c>
      <c r="N10" s="140">
        <f>(1/((1/N8)+(1/N9)))</f>
        <v>0.09813715333754162</v>
      </c>
      <c r="O10" s="150" t="s">
        <v>108</v>
      </c>
      <c r="P10" s="134"/>
      <c r="Q10" s="130">
        <f>Q5/Q39</f>
        <v>0.641323771360454</v>
      </c>
      <c r="R10" s="133" t="s">
        <v>120</v>
      </c>
    </row>
    <row r="11" spans="1:18" ht="15.75" thickTop="1">
      <c r="A11" s="111" t="s">
        <v>26</v>
      </c>
      <c r="B11" s="164">
        <v>1E-06</v>
      </c>
      <c r="D11" s="144" t="s">
        <v>20</v>
      </c>
      <c r="E11" s="142">
        <f>E5/E43</f>
        <v>7.864222955603633E-06</v>
      </c>
      <c r="F11" s="154" t="s">
        <v>106</v>
      </c>
      <c r="G11" s="128"/>
      <c r="H11" s="124">
        <f>H6/H39</f>
        <v>0.13724778113801722</v>
      </c>
      <c r="I11" s="127" t="s">
        <v>121</v>
      </c>
      <c r="J11" s="111" t="s">
        <v>26</v>
      </c>
      <c r="K11" s="164">
        <v>1E-06</v>
      </c>
      <c r="M11" s="134" t="s">
        <v>21</v>
      </c>
      <c r="N11" s="130">
        <f>N5/N34</f>
        <v>0.0038448398576512496</v>
      </c>
      <c r="O11" s="133" t="s">
        <v>106</v>
      </c>
      <c r="P11" s="139"/>
      <c r="Q11" s="140">
        <f>Q6/Q39</f>
        <v>0.5994983080108592</v>
      </c>
      <c r="R11" s="150" t="s">
        <v>121</v>
      </c>
    </row>
    <row r="12" spans="1:18" ht="18.75">
      <c r="A12" s="165" t="s">
        <v>27</v>
      </c>
      <c r="B12" s="164">
        <v>26</v>
      </c>
      <c r="D12" s="126" t="s">
        <v>28</v>
      </c>
      <c r="E12" s="124">
        <f>E6/E43</f>
        <v>61.11607142857156</v>
      </c>
      <c r="F12" s="127" t="s">
        <v>107</v>
      </c>
      <c r="G12" s="153" t="s">
        <v>20</v>
      </c>
      <c r="H12" s="142">
        <f>H2*H20*H40*H42</f>
        <v>1.0908189535605893E-06</v>
      </c>
      <c r="I12" s="154" t="s">
        <v>123</v>
      </c>
      <c r="J12" s="165" t="s">
        <v>29</v>
      </c>
      <c r="K12" s="164">
        <v>25</v>
      </c>
      <c r="M12" s="132" t="s">
        <v>28</v>
      </c>
      <c r="N12" s="130">
        <f>N6/N34</f>
        <v>277.50000000000034</v>
      </c>
      <c r="O12" s="133" t="s">
        <v>107</v>
      </c>
      <c r="P12" s="134" t="s">
        <v>21</v>
      </c>
      <c r="Q12" s="130">
        <f>Q2*Q20*Q40*Q42</f>
        <v>4.764697189152654E-06</v>
      </c>
      <c r="R12" s="166" t="s">
        <v>123</v>
      </c>
    </row>
    <row r="13" spans="1:18" ht="15.75" thickBot="1">
      <c r="A13" s="165" t="s">
        <v>3</v>
      </c>
      <c r="B13" s="164">
        <v>0.38</v>
      </c>
      <c r="D13" s="151" t="s">
        <v>25</v>
      </c>
      <c r="E13" s="152">
        <f>(1/((1/E11)+(1/E12)))</f>
        <v>7.864221943660403E-06</v>
      </c>
      <c r="F13" s="127" t="s">
        <v>108</v>
      </c>
      <c r="G13" s="128" t="s">
        <v>23</v>
      </c>
      <c r="H13" s="124">
        <f>H3*H20*H40*H41</f>
        <v>1.5360511795036873E-09</v>
      </c>
      <c r="I13" s="127" t="s">
        <v>122</v>
      </c>
      <c r="J13" s="165" t="s">
        <v>3</v>
      </c>
      <c r="K13" s="164">
        <v>0.38</v>
      </c>
      <c r="M13" s="134" t="s">
        <v>25</v>
      </c>
      <c r="N13" s="162">
        <f>(1/((1/N11)+(1/N12)))</f>
        <v>0.0038447865870612887</v>
      </c>
      <c r="O13" s="167" t="s">
        <v>108</v>
      </c>
      <c r="P13" s="134" t="s">
        <v>23</v>
      </c>
      <c r="Q13" s="130">
        <f>Q3*Q20*Q40*Q41</f>
        <v>6.709471552072105E-09</v>
      </c>
      <c r="R13" s="168" t="s">
        <v>122</v>
      </c>
    </row>
    <row r="14" spans="1:18" ht="15.75" thickTop="1">
      <c r="A14" s="169" t="s">
        <v>2</v>
      </c>
      <c r="B14" s="170">
        <f>0.693/B15</f>
        <v>0.0016034243405830633</v>
      </c>
      <c r="D14" s="115" t="s">
        <v>20</v>
      </c>
      <c r="E14" s="113">
        <f>E2*E23*E44*E45</f>
        <v>6.381523459925884E-14</v>
      </c>
      <c r="F14" s="116" t="s">
        <v>109</v>
      </c>
      <c r="G14" s="128"/>
      <c r="H14" s="124">
        <f>H4*H20*H40*H42</f>
        <v>0.003488598275581954</v>
      </c>
      <c r="I14" s="127" t="s">
        <v>124</v>
      </c>
      <c r="J14" s="169" t="s">
        <v>2</v>
      </c>
      <c r="K14" s="170">
        <f>0.693/K15</f>
        <v>0.0016034243405830633</v>
      </c>
      <c r="M14" s="121" t="s">
        <v>21</v>
      </c>
      <c r="N14" s="119">
        <f>N2*N23*N35*N36</f>
        <v>7.79986016729616E-10</v>
      </c>
      <c r="O14" s="122" t="s">
        <v>109</v>
      </c>
      <c r="P14" s="134"/>
      <c r="Q14" s="130">
        <f>Q4*Q20*Q40*Q42</f>
        <v>0.015238197267741975</v>
      </c>
      <c r="R14" s="168" t="s">
        <v>124</v>
      </c>
    </row>
    <row r="15" spans="1:18" ht="15">
      <c r="A15" s="171" t="s">
        <v>30</v>
      </c>
      <c r="B15" s="170">
        <v>432.2</v>
      </c>
      <c r="C15" s="111" t="s">
        <v>31</v>
      </c>
      <c r="D15" s="126" t="s">
        <v>22</v>
      </c>
      <c r="E15" s="124">
        <f>E3*E23*E44*E45</f>
        <v>4.959341130098964E-07</v>
      </c>
      <c r="F15" s="127" t="s">
        <v>110</v>
      </c>
      <c r="G15" s="128"/>
      <c r="H15" s="124">
        <f>H5*H20*H40*H42</f>
        <v>1.1669226014834211E-06</v>
      </c>
      <c r="I15" s="127" t="s">
        <v>125</v>
      </c>
      <c r="J15" s="171" t="s">
        <v>30</v>
      </c>
      <c r="K15" s="170">
        <v>432.2</v>
      </c>
      <c r="M15" s="132" t="s">
        <v>22</v>
      </c>
      <c r="N15" s="130">
        <f>N3*N23*N35*N36</f>
        <v>5.629522363896116E-05</v>
      </c>
      <c r="O15" s="133" t="s">
        <v>110</v>
      </c>
      <c r="P15" s="134"/>
      <c r="Q15" s="130">
        <f>Q5*Q20*Q40*Q42</f>
        <v>5.0971179232795825E-06</v>
      </c>
      <c r="R15" s="168" t="s">
        <v>125</v>
      </c>
    </row>
    <row r="16" spans="1:18" ht="15.75" thickBot="1">
      <c r="A16" s="169" t="s">
        <v>32</v>
      </c>
      <c r="B16" s="170">
        <v>2.17E-10</v>
      </c>
      <c r="C16" s="111" t="s">
        <v>33</v>
      </c>
      <c r="D16" s="138" t="s">
        <v>25</v>
      </c>
      <c r="E16" s="124">
        <f>(1/((1/E14)+(1/E15)))</f>
        <v>6.381522638771716E-14</v>
      </c>
      <c r="F16" s="127" t="s">
        <v>111</v>
      </c>
      <c r="G16" s="172"/>
      <c r="H16" s="152">
        <f>H6*H20*H40*H42</f>
        <v>1.0908189535605893E-06</v>
      </c>
      <c r="I16" s="173" t="s">
        <v>126</v>
      </c>
      <c r="J16" s="169" t="s">
        <v>34</v>
      </c>
      <c r="K16" s="174">
        <v>9.1E-11</v>
      </c>
      <c r="L16" s="111" t="s">
        <v>35</v>
      </c>
      <c r="M16" s="139" t="s">
        <v>25</v>
      </c>
      <c r="N16" s="140">
        <f>(1/((1/N14)+(1/N15)))</f>
        <v>7.799752099556512E-10</v>
      </c>
      <c r="O16" s="150" t="s">
        <v>111</v>
      </c>
      <c r="P16" s="175"/>
      <c r="Q16" s="162">
        <f>Q6*Q20*Q40*Q42</f>
        <v>4.764697189152654E-06</v>
      </c>
      <c r="R16" s="176" t="s">
        <v>126</v>
      </c>
    </row>
    <row r="17" spans="1:17" ht="15.75" thickTop="1">
      <c r="A17" s="169" t="s">
        <v>36</v>
      </c>
      <c r="B17" s="170">
        <v>1.96E-08</v>
      </c>
      <c r="C17" s="111" t="s">
        <v>37</v>
      </c>
      <c r="D17" s="144" t="s">
        <v>20</v>
      </c>
      <c r="E17" s="142">
        <f>E5*E23*E44*E45</f>
        <v>6.250333071958508E-14</v>
      </c>
      <c r="F17" s="154" t="s">
        <v>109</v>
      </c>
      <c r="G17" s="111" t="s">
        <v>26</v>
      </c>
      <c r="H17" s="164">
        <v>1E-06</v>
      </c>
      <c r="J17" s="169" t="s">
        <v>36</v>
      </c>
      <c r="K17" s="170">
        <v>1.96E-08</v>
      </c>
      <c r="L17" s="111" t="s">
        <v>37</v>
      </c>
      <c r="M17" s="134" t="s">
        <v>21</v>
      </c>
      <c r="N17" s="130">
        <f>N5*N23*N35*N36</f>
        <v>3.055804731672598E-11</v>
      </c>
      <c r="O17" s="133" t="s">
        <v>109</v>
      </c>
      <c r="P17" s="111" t="s">
        <v>26</v>
      </c>
      <c r="Q17" s="164">
        <v>1E-06</v>
      </c>
    </row>
    <row r="18" spans="1:17" ht="18.75">
      <c r="A18" s="111" t="s">
        <v>40</v>
      </c>
      <c r="B18" s="164">
        <v>1</v>
      </c>
      <c r="D18" s="126" t="s">
        <v>28</v>
      </c>
      <c r="E18" s="124">
        <f>E12*E23*E44*E45</f>
        <v>1.797233467500004E-08</v>
      </c>
      <c r="F18" s="127" t="s">
        <v>110</v>
      </c>
      <c r="G18" s="165" t="s">
        <v>27</v>
      </c>
      <c r="H18" s="164">
        <v>26</v>
      </c>
      <c r="J18" s="111" t="s">
        <v>40</v>
      </c>
      <c r="K18" s="164">
        <v>1</v>
      </c>
      <c r="M18" s="132" t="s">
        <v>28</v>
      </c>
      <c r="N18" s="130">
        <f>N6*N23*N35*N36</f>
        <v>2.2055166000000004E-06</v>
      </c>
      <c r="O18" s="133" t="s">
        <v>110</v>
      </c>
      <c r="P18" s="165" t="s">
        <v>27</v>
      </c>
      <c r="Q18" s="164">
        <v>26</v>
      </c>
    </row>
    <row r="19" spans="1:17" ht="15.75" thickBot="1">
      <c r="A19" s="111" t="s">
        <v>44</v>
      </c>
      <c r="B19" s="164">
        <v>1</v>
      </c>
      <c r="D19" s="151" t="s">
        <v>25</v>
      </c>
      <c r="E19" s="152">
        <f>(1/((1/E17)+(1/E18)))</f>
        <v>6.25031133492303E-14</v>
      </c>
      <c r="F19" s="173" t="s">
        <v>111</v>
      </c>
      <c r="G19" s="169" t="s">
        <v>2</v>
      </c>
      <c r="H19" s="170">
        <f>0.693/H20</f>
        <v>0.0016034243405830633</v>
      </c>
      <c r="J19" s="111" t="s">
        <v>44</v>
      </c>
      <c r="K19" s="164">
        <v>1</v>
      </c>
      <c r="M19" s="177" t="s">
        <v>25</v>
      </c>
      <c r="N19" s="162">
        <f>(1/((1/N17)+(1/N18)))</f>
        <v>3.055762393232797E-11</v>
      </c>
      <c r="O19" s="167" t="s">
        <v>111</v>
      </c>
      <c r="P19" s="169" t="s">
        <v>2</v>
      </c>
      <c r="Q19" s="170">
        <f>0.693/Q20</f>
        <v>0.0016034243405830633</v>
      </c>
    </row>
    <row r="20" spans="1:18" ht="15" thickTop="1">
      <c r="A20" s="111" t="s">
        <v>48</v>
      </c>
      <c r="B20" s="178">
        <v>1</v>
      </c>
      <c r="D20" s="111" t="s">
        <v>26</v>
      </c>
      <c r="E20" s="164">
        <v>1E-06</v>
      </c>
      <c r="G20" s="171" t="s">
        <v>30</v>
      </c>
      <c r="H20" s="170">
        <v>432.2</v>
      </c>
      <c r="I20" s="111" t="s">
        <v>31</v>
      </c>
      <c r="J20" s="111" t="s">
        <v>48</v>
      </c>
      <c r="K20" s="178">
        <v>1</v>
      </c>
      <c r="M20" s="111" t="s">
        <v>26</v>
      </c>
      <c r="N20" s="164">
        <v>1E-06</v>
      </c>
      <c r="P20" s="171" t="s">
        <v>30</v>
      </c>
      <c r="Q20" s="170">
        <v>432.2</v>
      </c>
      <c r="R20" s="111" t="s">
        <v>31</v>
      </c>
    </row>
    <row r="21" spans="1:18" ht="18.75">
      <c r="A21" s="111" t="s">
        <v>50</v>
      </c>
      <c r="B21" s="178">
        <v>1</v>
      </c>
      <c r="D21" s="165" t="s">
        <v>27</v>
      </c>
      <c r="E21" s="164">
        <v>26</v>
      </c>
      <c r="G21" s="169" t="s">
        <v>38</v>
      </c>
      <c r="H21" s="178">
        <v>2.76E-08</v>
      </c>
      <c r="I21" s="165" t="s">
        <v>39</v>
      </c>
      <c r="J21" s="111" t="s">
        <v>50</v>
      </c>
      <c r="K21" s="178">
        <v>1</v>
      </c>
      <c r="M21" s="165" t="s">
        <v>27</v>
      </c>
      <c r="N21" s="164">
        <v>26</v>
      </c>
      <c r="P21" s="169" t="s">
        <v>38</v>
      </c>
      <c r="Q21" s="178">
        <v>2.76E-08</v>
      </c>
      <c r="R21" s="165" t="s">
        <v>39</v>
      </c>
    </row>
    <row r="22" spans="1:18" ht="14.25">
      <c r="A22" s="111" t="s">
        <v>52</v>
      </c>
      <c r="B22" s="179">
        <f>(((B26*B24*B29)+(B27*B24*B31))*B33*B37*B41*B34*B39)+(((B26*B25*B30)+(B27*B25*B32))*B33*B38*B42*B35*B40)</f>
        <v>123025</v>
      </c>
      <c r="C22" s="111" t="s">
        <v>53</v>
      </c>
      <c r="D22" s="169" t="s">
        <v>2</v>
      </c>
      <c r="E22" s="170">
        <f>0.693/E23</f>
        <v>0.0016034243405830633</v>
      </c>
      <c r="G22" s="169" t="s">
        <v>42</v>
      </c>
      <c r="H22" s="164">
        <v>8.63E-12</v>
      </c>
      <c r="I22" s="165" t="s">
        <v>43</v>
      </c>
      <c r="J22" s="111" t="s">
        <v>52</v>
      </c>
      <c r="K22" s="164">
        <f>((K24*K27)+(K25*K28))*K29*K30*K32</f>
        <v>176.39999999999998</v>
      </c>
      <c r="L22" s="111" t="s">
        <v>53</v>
      </c>
      <c r="M22" s="169" t="s">
        <v>2</v>
      </c>
      <c r="N22" s="170">
        <f>0.693/N23</f>
        <v>0.0016034243405830633</v>
      </c>
      <c r="P22" s="169" t="s">
        <v>42</v>
      </c>
      <c r="Q22" s="164">
        <v>8.63E-12</v>
      </c>
      <c r="R22" s="165" t="s">
        <v>43</v>
      </c>
    </row>
    <row r="23" spans="1:18" ht="14.25">
      <c r="A23" s="111" t="s">
        <v>58</v>
      </c>
      <c r="B23" s="178">
        <v>350</v>
      </c>
      <c r="C23" s="111" t="s">
        <v>59</v>
      </c>
      <c r="D23" s="171" t="s">
        <v>30</v>
      </c>
      <c r="E23" s="170">
        <v>432.2</v>
      </c>
      <c r="F23" s="111" t="s">
        <v>31</v>
      </c>
      <c r="G23" s="169" t="s">
        <v>47</v>
      </c>
      <c r="H23" s="164">
        <v>2.58E-08</v>
      </c>
      <c r="I23" s="165" t="s">
        <v>39</v>
      </c>
      <c r="J23" s="111" t="s">
        <v>61</v>
      </c>
      <c r="K23" s="178">
        <v>250</v>
      </c>
      <c r="L23" s="111" t="s">
        <v>59</v>
      </c>
      <c r="M23" s="171" t="s">
        <v>30</v>
      </c>
      <c r="N23" s="170">
        <v>432.2</v>
      </c>
      <c r="O23" s="111" t="s">
        <v>31</v>
      </c>
      <c r="P23" s="169" t="s">
        <v>47</v>
      </c>
      <c r="Q23" s="164">
        <v>2.58E-08</v>
      </c>
      <c r="R23" s="165" t="s">
        <v>39</v>
      </c>
    </row>
    <row r="24" spans="1:18" ht="14.25">
      <c r="A24" s="111" t="s">
        <v>62</v>
      </c>
      <c r="B24" s="178">
        <v>350</v>
      </c>
      <c r="C24" s="111" t="s">
        <v>59</v>
      </c>
      <c r="D24" s="169" t="s">
        <v>41</v>
      </c>
      <c r="E24" s="164">
        <v>2.81E-08</v>
      </c>
      <c r="F24" s="111" t="s">
        <v>33</v>
      </c>
      <c r="G24" s="169" t="s">
        <v>49</v>
      </c>
      <c r="H24" s="164">
        <v>2.76E-08</v>
      </c>
      <c r="I24" s="165" t="s">
        <v>39</v>
      </c>
      <c r="J24" s="111" t="s">
        <v>6</v>
      </c>
      <c r="K24" s="164">
        <v>0.5</v>
      </c>
      <c r="M24" s="169" t="s">
        <v>41</v>
      </c>
      <c r="N24" s="164">
        <v>2.81E-08</v>
      </c>
      <c r="O24" s="111" t="s">
        <v>33</v>
      </c>
      <c r="P24" s="169" t="s">
        <v>49</v>
      </c>
      <c r="Q24" s="164">
        <v>2.76E-08</v>
      </c>
      <c r="R24" s="165" t="s">
        <v>39</v>
      </c>
    </row>
    <row r="25" spans="1:18" ht="14.25">
      <c r="A25" s="111" t="s">
        <v>66</v>
      </c>
      <c r="B25" s="178">
        <v>350</v>
      </c>
      <c r="C25" s="111" t="s">
        <v>59</v>
      </c>
      <c r="D25" s="169" t="s">
        <v>45</v>
      </c>
      <c r="E25" s="170">
        <v>5.84E-11</v>
      </c>
      <c r="F25" s="111" t="s">
        <v>46</v>
      </c>
      <c r="G25" s="169" t="s">
        <v>51</v>
      </c>
      <c r="H25" s="164">
        <f>0.0000000196</f>
        <v>1.96E-08</v>
      </c>
      <c r="I25" s="165" t="s">
        <v>39</v>
      </c>
      <c r="J25" s="111" t="s">
        <v>7</v>
      </c>
      <c r="K25" s="164">
        <v>0.1</v>
      </c>
      <c r="M25" s="169" t="s">
        <v>45</v>
      </c>
      <c r="N25" s="170">
        <v>5.84E-11</v>
      </c>
      <c r="O25" s="111" t="s">
        <v>46</v>
      </c>
      <c r="P25" s="169" t="s">
        <v>51</v>
      </c>
      <c r="Q25" s="164">
        <f>0.0000000196</f>
        <v>1.96E-08</v>
      </c>
      <c r="R25" s="165" t="s">
        <v>39</v>
      </c>
    </row>
    <row r="26" spans="1:17" ht="14.25">
      <c r="A26" s="111" t="s">
        <v>6</v>
      </c>
      <c r="B26" s="164">
        <v>0.5</v>
      </c>
      <c r="D26" s="111" t="s">
        <v>40</v>
      </c>
      <c r="E26" s="164">
        <v>1</v>
      </c>
      <c r="G26" s="111" t="s">
        <v>40</v>
      </c>
      <c r="H26" s="164">
        <v>1</v>
      </c>
      <c r="J26" s="111" t="s">
        <v>68</v>
      </c>
      <c r="K26" s="164">
        <v>8</v>
      </c>
      <c r="L26" s="111" t="s">
        <v>65</v>
      </c>
      <c r="M26" s="111" t="s">
        <v>40</v>
      </c>
      <c r="N26" s="164">
        <v>1</v>
      </c>
      <c r="P26" s="111" t="s">
        <v>40</v>
      </c>
      <c r="Q26" s="164">
        <v>1</v>
      </c>
    </row>
    <row r="27" spans="1:17" ht="14.25">
      <c r="A27" s="111" t="s">
        <v>7</v>
      </c>
      <c r="B27" s="164">
        <v>0.1</v>
      </c>
      <c r="D27" s="111" t="s">
        <v>44</v>
      </c>
      <c r="E27" s="164">
        <v>1</v>
      </c>
      <c r="G27" s="111" t="s">
        <v>44</v>
      </c>
      <c r="H27" s="164">
        <v>1</v>
      </c>
      <c r="J27" s="111" t="s">
        <v>70</v>
      </c>
      <c r="K27" s="164">
        <v>4</v>
      </c>
      <c r="L27" s="111" t="s">
        <v>65</v>
      </c>
      <c r="M27" s="111" t="s">
        <v>44</v>
      </c>
      <c r="N27" s="164">
        <v>1</v>
      </c>
      <c r="P27" s="111" t="s">
        <v>44</v>
      </c>
      <c r="Q27" s="164">
        <v>1</v>
      </c>
    </row>
    <row r="28" spans="1:17" ht="14.25">
      <c r="A28" s="111" t="s">
        <v>5</v>
      </c>
      <c r="B28" s="164">
        <v>24</v>
      </c>
      <c r="C28" s="111" t="s">
        <v>65</v>
      </c>
      <c r="D28" s="111" t="s">
        <v>54</v>
      </c>
      <c r="E28" s="178">
        <f>(E38*E29*(E35/24)*E32*E41)+(E39*E30*(E36/24)*E33*E42)</f>
        <v>6195</v>
      </c>
      <c r="F28" s="111" t="s">
        <v>55</v>
      </c>
      <c r="G28" s="111" t="s">
        <v>48</v>
      </c>
      <c r="H28" s="178">
        <v>1</v>
      </c>
      <c r="J28" s="111" t="s">
        <v>72</v>
      </c>
      <c r="K28" s="164">
        <v>4</v>
      </c>
      <c r="L28" s="111" t="s">
        <v>65</v>
      </c>
      <c r="M28" s="111" t="s">
        <v>56</v>
      </c>
      <c r="N28" s="164">
        <v>60</v>
      </c>
      <c r="O28" s="111" t="s">
        <v>57</v>
      </c>
      <c r="P28" s="111" t="s">
        <v>48</v>
      </c>
      <c r="Q28" s="178">
        <v>1</v>
      </c>
    </row>
    <row r="29" spans="1:17" ht="14.25">
      <c r="A29" s="111" t="s">
        <v>10</v>
      </c>
      <c r="B29" s="164">
        <v>6</v>
      </c>
      <c r="C29" s="111" t="s">
        <v>65</v>
      </c>
      <c r="D29" s="111" t="s">
        <v>60</v>
      </c>
      <c r="E29" s="164">
        <v>10</v>
      </c>
      <c r="G29" s="111" t="s">
        <v>50</v>
      </c>
      <c r="H29" s="178">
        <v>1</v>
      </c>
      <c r="J29" s="111" t="s">
        <v>8</v>
      </c>
      <c r="K29" s="164">
        <v>0.5</v>
      </c>
      <c r="M29" s="111" t="s">
        <v>61</v>
      </c>
      <c r="N29" s="178">
        <v>250</v>
      </c>
      <c r="O29" s="111" t="s">
        <v>59</v>
      </c>
      <c r="P29" s="111" t="s">
        <v>50</v>
      </c>
      <c r="Q29" s="178">
        <v>1</v>
      </c>
    </row>
    <row r="30" spans="1:17" ht="14.25">
      <c r="A30" s="111" t="s">
        <v>13</v>
      </c>
      <c r="B30" s="164">
        <v>6</v>
      </c>
      <c r="C30" s="111" t="s">
        <v>65</v>
      </c>
      <c r="D30" s="111" t="s">
        <v>63</v>
      </c>
      <c r="E30" s="164">
        <v>20</v>
      </c>
      <c r="G30" s="111" t="s">
        <v>18</v>
      </c>
      <c r="H30" s="164">
        <v>1</v>
      </c>
      <c r="J30" s="111" t="s">
        <v>76</v>
      </c>
      <c r="K30" s="164">
        <v>49</v>
      </c>
      <c r="L30" s="111" t="s">
        <v>77</v>
      </c>
      <c r="M30" s="111" t="s">
        <v>64</v>
      </c>
      <c r="N30" s="164">
        <v>8</v>
      </c>
      <c r="O30" s="111" t="s">
        <v>65</v>
      </c>
      <c r="P30" s="111" t="s">
        <v>18</v>
      </c>
      <c r="Q30" s="164">
        <v>1</v>
      </c>
    </row>
    <row r="31" spans="1:18" ht="14.25">
      <c r="A31" s="111" t="s">
        <v>11</v>
      </c>
      <c r="B31" s="164">
        <v>10</v>
      </c>
      <c r="C31" s="111" t="s">
        <v>65</v>
      </c>
      <c r="D31" s="111" t="s">
        <v>58</v>
      </c>
      <c r="E31" s="178">
        <v>350</v>
      </c>
      <c r="F31" s="111" t="s">
        <v>59</v>
      </c>
      <c r="G31" s="111" t="s">
        <v>5</v>
      </c>
      <c r="H31" s="164">
        <v>24</v>
      </c>
      <c r="I31" s="111" t="s">
        <v>65</v>
      </c>
      <c r="J31" s="111" t="s">
        <v>67</v>
      </c>
      <c r="K31" s="164">
        <v>25</v>
      </c>
      <c r="L31" s="111" t="s">
        <v>31</v>
      </c>
      <c r="M31" s="111" t="s">
        <v>67</v>
      </c>
      <c r="N31" s="164">
        <v>1</v>
      </c>
      <c r="O31" s="111" t="s">
        <v>31</v>
      </c>
      <c r="P31" s="111" t="s">
        <v>64</v>
      </c>
      <c r="Q31" s="164">
        <v>8</v>
      </c>
      <c r="R31" s="111" t="s">
        <v>65</v>
      </c>
    </row>
    <row r="32" spans="1:18" ht="14.25">
      <c r="A32" s="111" t="s">
        <v>14</v>
      </c>
      <c r="B32" s="164">
        <v>10</v>
      </c>
      <c r="C32" s="111" t="s">
        <v>65</v>
      </c>
      <c r="D32" s="111" t="s">
        <v>62</v>
      </c>
      <c r="E32" s="178">
        <v>350</v>
      </c>
      <c r="F32" s="111" t="s">
        <v>59</v>
      </c>
      <c r="G32" s="111" t="s">
        <v>58</v>
      </c>
      <c r="H32" s="178">
        <v>350</v>
      </c>
      <c r="I32" s="111" t="s">
        <v>59</v>
      </c>
      <c r="J32" s="111" t="s">
        <v>80</v>
      </c>
      <c r="K32" s="164">
        <v>3</v>
      </c>
      <c r="L32" s="111" t="s">
        <v>81</v>
      </c>
      <c r="M32" s="111" t="s">
        <v>69</v>
      </c>
      <c r="N32" s="164">
        <v>25</v>
      </c>
      <c r="O32" s="111" t="s">
        <v>31</v>
      </c>
      <c r="P32" s="111" t="s">
        <v>61</v>
      </c>
      <c r="Q32" s="178">
        <v>250</v>
      </c>
      <c r="R32" s="111" t="s">
        <v>59</v>
      </c>
    </row>
    <row r="33" spans="1:18" ht="14.25">
      <c r="A33" s="111" t="s">
        <v>8</v>
      </c>
      <c r="B33" s="164">
        <v>0.5</v>
      </c>
      <c r="D33" s="111" t="s">
        <v>66</v>
      </c>
      <c r="E33" s="178">
        <v>350</v>
      </c>
      <c r="F33" s="111" t="s">
        <v>59</v>
      </c>
      <c r="G33" s="111" t="s">
        <v>4</v>
      </c>
      <c r="H33" s="164">
        <v>26</v>
      </c>
      <c r="I33" s="111" t="s">
        <v>31</v>
      </c>
      <c r="J33" s="111" t="s">
        <v>98</v>
      </c>
      <c r="K33" s="164">
        <v>27.027027027027</v>
      </c>
      <c r="L33" s="111" t="s">
        <v>99</v>
      </c>
      <c r="M33" s="180" t="s">
        <v>71</v>
      </c>
      <c r="N33" s="181">
        <v>0.4</v>
      </c>
      <c r="P33" s="111" t="s">
        <v>67</v>
      </c>
      <c r="Q33" s="164">
        <v>25</v>
      </c>
      <c r="R33" s="111" t="s">
        <v>31</v>
      </c>
    </row>
    <row r="34" spans="1:17" ht="14.25">
      <c r="A34" s="111" t="s">
        <v>12</v>
      </c>
      <c r="B34" s="164">
        <v>16</v>
      </c>
      <c r="C34" s="111" t="s">
        <v>77</v>
      </c>
      <c r="D34" s="111" t="s">
        <v>5</v>
      </c>
      <c r="E34" s="164">
        <v>24</v>
      </c>
      <c r="F34" s="111" t="s">
        <v>65</v>
      </c>
      <c r="G34" s="165" t="s">
        <v>75</v>
      </c>
      <c r="H34" s="182">
        <v>0.4</v>
      </c>
      <c r="J34" s="111" t="s">
        <v>100</v>
      </c>
      <c r="K34" s="164">
        <v>243</v>
      </c>
      <c r="L34" s="111" t="s">
        <v>101</v>
      </c>
      <c r="M34" s="111" t="s">
        <v>98</v>
      </c>
      <c r="N34" s="164">
        <v>27.027027027027</v>
      </c>
      <c r="O34" s="111" t="s">
        <v>99</v>
      </c>
      <c r="P34" s="165" t="s">
        <v>75</v>
      </c>
      <c r="Q34" s="182">
        <v>0.4</v>
      </c>
    </row>
    <row r="35" spans="1:17" ht="14.25">
      <c r="A35" s="111" t="s">
        <v>15</v>
      </c>
      <c r="B35" s="164">
        <v>49</v>
      </c>
      <c r="C35" s="111" t="s">
        <v>77</v>
      </c>
      <c r="D35" s="111" t="s">
        <v>73</v>
      </c>
      <c r="E35" s="164">
        <v>24</v>
      </c>
      <c r="F35" s="111" t="s">
        <v>65</v>
      </c>
      <c r="G35" s="165" t="s">
        <v>78</v>
      </c>
      <c r="H35" s="182">
        <v>0.4</v>
      </c>
      <c r="J35" s="111" t="s">
        <v>102</v>
      </c>
      <c r="K35" s="164">
        <f>2.8*(10^(-15))</f>
        <v>2.8E-15</v>
      </c>
      <c r="L35" s="183"/>
      <c r="M35" s="111" t="s">
        <v>100</v>
      </c>
      <c r="N35" s="164">
        <v>243</v>
      </c>
      <c r="O35" s="111" t="s">
        <v>101</v>
      </c>
      <c r="P35" s="165" t="s">
        <v>78</v>
      </c>
      <c r="Q35" s="182">
        <v>0.4</v>
      </c>
    </row>
    <row r="36" spans="1:17" ht="14.25">
      <c r="A36" s="111" t="s">
        <v>4</v>
      </c>
      <c r="B36" s="164">
        <v>1</v>
      </c>
      <c r="C36" s="111" t="s">
        <v>31</v>
      </c>
      <c r="D36" s="111" t="s">
        <v>74</v>
      </c>
      <c r="E36" s="164">
        <v>24</v>
      </c>
      <c r="F36" s="111" t="s">
        <v>65</v>
      </c>
      <c r="G36" s="165" t="s">
        <v>79</v>
      </c>
      <c r="H36" s="182">
        <v>0.4</v>
      </c>
      <c r="M36" s="111" t="s">
        <v>102</v>
      </c>
      <c r="N36" s="164">
        <f>2.8*(10^(-15))</f>
        <v>2.8E-15</v>
      </c>
      <c r="O36" s="183"/>
      <c r="P36" s="165" t="s">
        <v>79</v>
      </c>
      <c r="Q36" s="182">
        <v>0.4</v>
      </c>
    </row>
    <row r="37" spans="1:17" ht="14.25">
      <c r="A37" s="111" t="s">
        <v>0</v>
      </c>
      <c r="B37" s="164">
        <v>1</v>
      </c>
      <c r="C37" s="111" t="s">
        <v>31</v>
      </c>
      <c r="D37" s="111" t="s">
        <v>4</v>
      </c>
      <c r="E37" s="164">
        <v>1</v>
      </c>
      <c r="F37" s="111" t="s">
        <v>31</v>
      </c>
      <c r="G37" s="165" t="s">
        <v>82</v>
      </c>
      <c r="H37" s="182">
        <v>0.4</v>
      </c>
      <c r="P37" s="165" t="s">
        <v>82</v>
      </c>
      <c r="Q37" s="182">
        <v>0.4</v>
      </c>
    </row>
    <row r="38" spans="1:17" ht="14.25">
      <c r="A38" s="111" t="s">
        <v>1</v>
      </c>
      <c r="B38" s="164">
        <v>1</v>
      </c>
      <c r="C38" s="111" t="s">
        <v>31</v>
      </c>
      <c r="D38" s="111" t="s">
        <v>0</v>
      </c>
      <c r="E38" s="164">
        <v>1</v>
      </c>
      <c r="F38" s="111" t="s">
        <v>31</v>
      </c>
      <c r="G38" s="165" t="s">
        <v>83</v>
      </c>
      <c r="H38" s="182">
        <v>0.4</v>
      </c>
      <c r="P38" s="165" t="s">
        <v>83</v>
      </c>
      <c r="Q38" s="182">
        <v>0.4</v>
      </c>
    </row>
    <row r="39" spans="1:18" ht="14.25">
      <c r="A39" s="111" t="s">
        <v>9</v>
      </c>
      <c r="B39" s="164">
        <v>17</v>
      </c>
      <c r="C39" s="111" t="s">
        <v>81</v>
      </c>
      <c r="D39" s="111" t="s">
        <v>1</v>
      </c>
      <c r="E39" s="164">
        <v>1</v>
      </c>
      <c r="F39" s="111" t="s">
        <v>31</v>
      </c>
      <c r="G39" s="111" t="s">
        <v>98</v>
      </c>
      <c r="H39" s="164">
        <v>27.027027027027</v>
      </c>
      <c r="I39" s="111" t="s">
        <v>99</v>
      </c>
      <c r="P39" s="111" t="s">
        <v>98</v>
      </c>
      <c r="Q39" s="164">
        <v>27.027027027027</v>
      </c>
      <c r="R39" s="111" t="s">
        <v>99</v>
      </c>
    </row>
    <row r="40" spans="1:18" ht="14.25">
      <c r="A40" s="111" t="s">
        <v>16</v>
      </c>
      <c r="B40" s="164">
        <v>3</v>
      </c>
      <c r="C40" s="111" t="s">
        <v>81</v>
      </c>
      <c r="D40" s="180" t="s">
        <v>71</v>
      </c>
      <c r="E40" s="181">
        <v>0.4</v>
      </c>
      <c r="G40" s="111" t="s">
        <v>100</v>
      </c>
      <c r="H40" s="164">
        <v>243</v>
      </c>
      <c r="I40" s="111" t="s">
        <v>101</v>
      </c>
      <c r="P40" s="111" t="s">
        <v>100</v>
      </c>
      <c r="Q40" s="164">
        <v>243</v>
      </c>
      <c r="R40" s="111" t="s">
        <v>101</v>
      </c>
    </row>
    <row r="41" spans="1:18" ht="14.25">
      <c r="A41" s="111" t="s">
        <v>87</v>
      </c>
      <c r="B41" s="164">
        <v>0.23</v>
      </c>
      <c r="D41" s="111" t="s">
        <v>87</v>
      </c>
      <c r="E41" s="164">
        <v>0.23</v>
      </c>
      <c r="G41" s="111" t="s">
        <v>102</v>
      </c>
      <c r="H41" s="164">
        <f>2.8*(10^(-15))</f>
        <v>2.8E-15</v>
      </c>
      <c r="I41" s="183"/>
      <c r="P41" s="111" t="s">
        <v>102</v>
      </c>
      <c r="Q41" s="164">
        <f>2.8*(10^(-15))</f>
        <v>2.8E-15</v>
      </c>
      <c r="R41" s="183"/>
    </row>
    <row r="42" spans="1:17" ht="14.25">
      <c r="A42" s="111" t="s">
        <v>88</v>
      </c>
      <c r="B42" s="164">
        <v>0.77</v>
      </c>
      <c r="D42" s="111" t="s">
        <v>88</v>
      </c>
      <c r="E42" s="164">
        <v>0.77</v>
      </c>
      <c r="G42" s="111" t="s">
        <v>102</v>
      </c>
      <c r="H42" s="164">
        <f>2.8*(10^(-12))</f>
        <v>2.7999999999999998E-12</v>
      </c>
      <c r="P42" s="111" t="s">
        <v>102</v>
      </c>
      <c r="Q42" s="164">
        <f>2.8*(10^(-12))</f>
        <v>2.7999999999999998E-12</v>
      </c>
    </row>
    <row r="43" spans="1:6" ht="14.25">
      <c r="A43" s="111" t="s">
        <v>98</v>
      </c>
      <c r="B43" s="164">
        <v>27.027027027027</v>
      </c>
      <c r="C43" s="111" t="s">
        <v>99</v>
      </c>
      <c r="D43" s="111" t="s">
        <v>98</v>
      </c>
      <c r="E43" s="164">
        <v>27.027027027027</v>
      </c>
      <c r="F43" s="111" t="s">
        <v>99</v>
      </c>
    </row>
    <row r="44" spans="1:6" ht="14.25">
      <c r="A44" s="111" t="s">
        <v>100</v>
      </c>
      <c r="B44" s="164">
        <v>243</v>
      </c>
      <c r="C44" s="111" t="s">
        <v>101</v>
      </c>
      <c r="D44" s="111" t="s">
        <v>100</v>
      </c>
      <c r="E44" s="164">
        <v>243</v>
      </c>
      <c r="F44" s="111" t="s">
        <v>101</v>
      </c>
    </row>
    <row r="45" spans="1:6" ht="14.25">
      <c r="A45" s="111" t="s">
        <v>102</v>
      </c>
      <c r="B45" s="164">
        <f>2.8*(10^(-15))</f>
        <v>2.8E-15</v>
      </c>
      <c r="C45" s="183"/>
      <c r="D45" s="111" t="s">
        <v>102</v>
      </c>
      <c r="E45" s="164">
        <f>2.8*(10^(-15))</f>
        <v>2.8E-15</v>
      </c>
      <c r="F45" s="183"/>
    </row>
  </sheetData>
  <sheetProtection password="BBC6" sheet="1" objects="1" scenarios="1" formatColumns="0" formatRows="0"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10.140625" style="183" bestFit="1" customWidth="1"/>
    <col min="2" max="2" width="15.140625" style="183" bestFit="1" customWidth="1"/>
    <col min="3" max="3" width="18.140625" style="183" bestFit="1" customWidth="1"/>
    <col min="4" max="4" width="10.140625" style="183" bestFit="1" customWidth="1"/>
    <col min="5" max="5" width="15.140625" style="183" bestFit="1" customWidth="1"/>
    <col min="6" max="6" width="18.140625" style="183" bestFit="1" customWidth="1"/>
    <col min="7" max="7" width="13.7109375" style="183" bestFit="1" customWidth="1"/>
    <col min="8" max="8" width="15.140625" style="183" bestFit="1" customWidth="1"/>
    <col min="9" max="9" width="19.8515625" style="183" bestFit="1" customWidth="1"/>
    <col min="10" max="10" width="10.00390625" style="183" bestFit="1" customWidth="1"/>
    <col min="11" max="11" width="15.140625" style="183" bestFit="1" customWidth="1"/>
    <col min="12" max="12" width="18.140625" style="183" bestFit="1" customWidth="1"/>
    <col min="13" max="13" width="9.8515625" style="183" bestFit="1" customWidth="1"/>
    <col min="14" max="14" width="15.140625" style="183" bestFit="1" customWidth="1"/>
    <col min="15" max="15" width="18.140625" style="183" bestFit="1" customWidth="1"/>
    <col min="16" max="16" width="13.7109375" style="183" bestFit="1" customWidth="1"/>
    <col min="17" max="17" width="15.140625" style="183" bestFit="1" customWidth="1"/>
    <col min="18" max="18" width="19.8515625" style="183" bestFit="1" customWidth="1"/>
    <col min="19" max="16384" width="9.140625" style="183" customWidth="1"/>
  </cols>
  <sheetData>
    <row r="1" spans="1:18" ht="21" thickBot="1">
      <c r="A1" s="184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6"/>
    </row>
    <row r="2" spans="1:18" s="111" customFormat="1" ht="15.75" thickTop="1">
      <c r="A2" s="112" t="s">
        <v>20</v>
      </c>
      <c r="B2" s="113">
        <f>((B11*B12*B14)/(((1-EXP(-B13*B12))/(B13*B12))*B16*B22*B18*B19))</f>
        <v>0.467266390740741</v>
      </c>
      <c r="C2" s="114" t="s">
        <v>94</v>
      </c>
      <c r="D2" s="115" t="s">
        <v>20</v>
      </c>
      <c r="E2" s="113">
        <f>(((E20*E21*E22)/((1-EXP(-E22*E21))*E24*E28*E26*E27)))/E43</f>
        <v>0.39389108720190685</v>
      </c>
      <c r="F2" s="116" t="s">
        <v>103</v>
      </c>
      <c r="G2" s="117" t="s">
        <v>20</v>
      </c>
      <c r="H2" s="113">
        <f>(H17*H18*H19)/((1-EXP(-H19*H18))*H21*H34*H26*H27*H28*H29*H30*(H31/24)*(H32/365)*H33)</f>
        <v>0.05251319646349103</v>
      </c>
      <c r="I2" s="116" t="s">
        <v>113</v>
      </c>
      <c r="J2" s="118" t="s">
        <v>21</v>
      </c>
      <c r="K2" s="119">
        <f>(K11*K12*K13)/(((1-EXP(-K13*K12))/(K13*K12))*K16*K22*K18*K19*K23*K31)</f>
        <v>2.5825090919930354</v>
      </c>
      <c r="L2" s="120" t="s">
        <v>94</v>
      </c>
      <c r="M2" s="121" t="s">
        <v>21</v>
      </c>
      <c r="N2" s="119">
        <f>(N20*N21*N22)/((1-EXP(-N22*N21))*N24*N28*N26*N27*(N30/24)*(N29/365)*N31)</f>
        <v>8159.932928115171</v>
      </c>
      <c r="O2" s="122" t="s">
        <v>103</v>
      </c>
      <c r="P2" s="121" t="s">
        <v>21</v>
      </c>
      <c r="Q2" s="119">
        <f>(Q17*Q18*Q19)/((1-EXP(-Q19*Q18))*Q21*Q34*Q26*Q27*Q28*Q29*Q30*(Q31/24)*(Q32/365)*Q33)</f>
        <v>0.22937764215252884</v>
      </c>
      <c r="R2" s="122" t="s">
        <v>113</v>
      </c>
    </row>
    <row r="3" spans="1:18" s="111" customFormat="1" ht="15">
      <c r="A3" s="123"/>
      <c r="B3" s="124">
        <f>((B11*B12*B14)/(((1-EXP(-B13*B12))/(B13*B12))*B17*B18*B19*B20*B21*(B28/24)*(B23/365)*B36))</f>
        <v>12.158263224996444</v>
      </c>
      <c r="C3" s="125" t="s">
        <v>93</v>
      </c>
      <c r="D3" s="126" t="s">
        <v>22</v>
      </c>
      <c r="E3" s="124">
        <f>((E20*E21*E22)/((1-EXP(-E22*E21))*E25*E40*E26*E27*(E34/24)*(E31/365)))/E43</f>
        <v>53.688261629544435</v>
      </c>
      <c r="F3" s="127" t="s">
        <v>104</v>
      </c>
      <c r="G3" s="128" t="s">
        <v>23</v>
      </c>
      <c r="H3" s="124">
        <f>(H17*H18*H19)/((1-EXP(-H19*H18))*H25*H35*H26*H27*H28*H29*H30*(H31/24)*(H32/365)*H33)</f>
        <v>0.2620501355938452</v>
      </c>
      <c r="I3" s="127" t="s">
        <v>112</v>
      </c>
      <c r="J3" s="129"/>
      <c r="K3" s="130">
        <f>(K11*K12*K13)/(((1-EXP(-K13*K12))/(K13*K12))*K17*K18*K19*K20*K21*(K26/24)*(K23/365)*K31)</f>
        <v>31.06676548283054</v>
      </c>
      <c r="L3" s="131" t="s">
        <v>93</v>
      </c>
      <c r="M3" s="132" t="s">
        <v>22</v>
      </c>
      <c r="N3" s="130">
        <f>(N20*N21*N22)/((1-EXP(-N22*N21))*N25*N33*N26*N27*(N30/24)*(N29/365)*N31)</f>
        <v>6094.343212002334</v>
      </c>
      <c r="O3" s="133" t="s">
        <v>104</v>
      </c>
      <c r="P3" s="134" t="s">
        <v>23</v>
      </c>
      <c r="Q3" s="130">
        <f>(Q17*Q18*Q19)/((1-EXP(-Q19*Q18))*Q25*Q35*Q26*Q27*Q28*Q29*Q30*(Q31/24)*(Q32/365)*Q33)</f>
        <v>1.144634992273916</v>
      </c>
      <c r="R3" s="133" t="s">
        <v>112</v>
      </c>
    </row>
    <row r="4" spans="1:18" s="111" customFormat="1" ht="15">
      <c r="A4" s="135" t="s">
        <v>24</v>
      </c>
      <c r="B4" s="136">
        <f>(1/((1/B2)+(1/B3)))</f>
        <v>0.44997302669494843</v>
      </c>
      <c r="C4" s="137" t="s">
        <v>92</v>
      </c>
      <c r="D4" s="138" t="s">
        <v>25</v>
      </c>
      <c r="E4" s="124">
        <f>(1/((1/E2)+(1/E3)))</f>
        <v>0.39102229998129273</v>
      </c>
      <c r="F4" s="127" t="s">
        <v>105</v>
      </c>
      <c r="G4" s="128"/>
      <c r="H4" s="124">
        <f>(H17*H18*H19)/((1-EXP(-H19*H18))*H22*H36*H26*H27*H28*H29*H30*(H31/24)*(H32/365)*H33)</f>
        <v>411.6775278310717</v>
      </c>
      <c r="I4" s="127" t="s">
        <v>114</v>
      </c>
      <c r="J4" s="129" t="s">
        <v>24</v>
      </c>
      <c r="K4" s="130">
        <f>(1/((1/K2)+(1/K3)))</f>
        <v>2.3843071011775567</v>
      </c>
      <c r="L4" s="131" t="s">
        <v>92</v>
      </c>
      <c r="M4" s="139" t="s">
        <v>25</v>
      </c>
      <c r="N4" s="140">
        <f>(1/((1/N2)+(1/N3)))</f>
        <v>3488.7377908228927</v>
      </c>
      <c r="O4" s="133" t="s">
        <v>105</v>
      </c>
      <c r="P4" s="134"/>
      <c r="Q4" s="130">
        <f>(Q17*Q18*Q19)/((1-EXP(-Q19*Q18))*Q22*Q36*Q26*Q27*Q28*Q29*Q30*(Q31/24)*(Q32/365)*Q33)</f>
        <v>1798.207441566121</v>
      </c>
      <c r="R4" s="133" t="s">
        <v>114</v>
      </c>
    </row>
    <row r="5" spans="1:18" s="111" customFormat="1" ht="15">
      <c r="A5" s="141" t="s">
        <v>20</v>
      </c>
      <c r="B5" s="142">
        <f>B2/B43</f>
        <v>0.003515781832346474</v>
      </c>
      <c r="C5" s="143" t="s">
        <v>91</v>
      </c>
      <c r="D5" s="144" t="s">
        <v>20</v>
      </c>
      <c r="E5" s="142">
        <f>E20/(E24*E28*E26*E27)/E43</f>
        <v>0.2961184473789518</v>
      </c>
      <c r="F5" s="145" t="s">
        <v>103</v>
      </c>
      <c r="G5" s="128"/>
      <c r="H5" s="124">
        <f>(H17*H18*H19)/((1-EXP(-H19*H18))*H23*H37*H26*H27*H28*H29*H30*(H31/24)*(H32/365)*H33)</f>
        <v>0.09135857466936109</v>
      </c>
      <c r="I5" s="127" t="s">
        <v>115</v>
      </c>
      <c r="J5" s="146"/>
      <c r="K5" s="147">
        <f>K2/K33</f>
        <v>0.0955528364037424</v>
      </c>
      <c r="L5" s="148" t="s">
        <v>91</v>
      </c>
      <c r="M5" s="134" t="s">
        <v>21</v>
      </c>
      <c r="N5" s="130">
        <f>(N20)/(N24*N28*N26*N27*(N30/24)*(N29/365)*N32)</f>
        <v>245.37815126050424</v>
      </c>
      <c r="O5" s="149" t="s">
        <v>103</v>
      </c>
      <c r="P5" s="134"/>
      <c r="Q5" s="130">
        <f>(Q17*Q18*Q19)/((1-EXP(-Q19*Q18))*Q23*Q37*Q26*Q27*Q28*Q29*Q30*(Q31/24)*(Q32/365)*Q33)</f>
        <v>0.3990542541557693</v>
      </c>
      <c r="R5" s="133" t="s">
        <v>115</v>
      </c>
    </row>
    <row r="6" spans="1:18" s="111" customFormat="1" ht="15">
      <c r="A6" s="123"/>
      <c r="B6" s="124">
        <f>B3/B43</f>
        <v>0.09148058111255408</v>
      </c>
      <c r="C6" s="125" t="s">
        <v>90</v>
      </c>
      <c r="D6" s="126" t="s">
        <v>28</v>
      </c>
      <c r="E6" s="124">
        <f>E20/(E25*E40*E26*E27*(E34/24)*(E31/365)*E37)/E43</f>
        <v>40.36162582187691</v>
      </c>
      <c r="F6" s="127" t="s">
        <v>104</v>
      </c>
      <c r="G6" s="128"/>
      <c r="H6" s="124">
        <f>(H17*H18*H19)/((1-EXP(-H19*H18))*H24*H38*H26*H27*H28*H29*H30*(H31/24)*(H32/365)*H33)</f>
        <v>0.058759259478972356</v>
      </c>
      <c r="I6" s="127" t="s">
        <v>116</v>
      </c>
      <c r="J6" s="129"/>
      <c r="K6" s="130">
        <f>K3/K33</f>
        <v>1.1494703228647312</v>
      </c>
      <c r="L6" s="131" t="s">
        <v>90</v>
      </c>
      <c r="M6" s="132" t="s">
        <v>28</v>
      </c>
      <c r="N6" s="130">
        <f>(N20)/(N25*N33*N26*N27*(N30/24)*(N29/365)*N32)</f>
        <v>183.26359832635984</v>
      </c>
      <c r="O6" s="133" t="s">
        <v>104</v>
      </c>
      <c r="P6" s="139"/>
      <c r="Q6" s="140">
        <f>(Q17*Q18*Q19)/((1-EXP(-Q19*Q18))*Q24*Q38*Q26*Q27*Q28*Q29*Q30*(Q31/24)*(Q32/365)*Q33)</f>
        <v>0.2566604454041512</v>
      </c>
      <c r="R6" s="150" t="s">
        <v>116</v>
      </c>
    </row>
    <row r="7" spans="1:18" s="111" customFormat="1" ht="15.75" thickBot="1">
      <c r="A7" s="135" t="s">
        <v>24</v>
      </c>
      <c r="B7" s="136">
        <f>(1/((1/B5)+(1/B6)))</f>
        <v>0.003385663988784116</v>
      </c>
      <c r="C7" s="137" t="s">
        <v>89</v>
      </c>
      <c r="D7" s="151" t="s">
        <v>25</v>
      </c>
      <c r="E7" s="152">
        <f>(1/((1/E5)+(1/E6)))</f>
        <v>0.2939617577628871</v>
      </c>
      <c r="F7" s="127" t="s">
        <v>105</v>
      </c>
      <c r="G7" s="153" t="s">
        <v>20</v>
      </c>
      <c r="H7" s="142">
        <f>H2/H39</f>
        <v>0.00194298826914917</v>
      </c>
      <c r="I7" s="154" t="s">
        <v>117</v>
      </c>
      <c r="J7" s="155"/>
      <c r="K7" s="140">
        <f>(1/((1/K5)+(1/K6)))</f>
        <v>0.0882193627435697</v>
      </c>
      <c r="L7" s="156" t="s">
        <v>89</v>
      </c>
      <c r="M7" s="134" t="s">
        <v>25</v>
      </c>
      <c r="N7" s="130">
        <f>(1/((1/N5)+(1/N6)))</f>
        <v>104.91017964071858</v>
      </c>
      <c r="O7" s="133" t="s">
        <v>105</v>
      </c>
      <c r="P7" s="134" t="s">
        <v>21</v>
      </c>
      <c r="Q7" s="130">
        <f>Q2/Q39</f>
        <v>0.008486972759643576</v>
      </c>
      <c r="R7" s="133" t="s">
        <v>117</v>
      </c>
    </row>
    <row r="8" spans="1:18" s="111" customFormat="1" ht="15.75" thickTop="1">
      <c r="A8" s="141" t="s">
        <v>20</v>
      </c>
      <c r="B8" s="142">
        <f>B2*B15*B44*B45</f>
        <v>0</v>
      </c>
      <c r="C8" s="157" t="s">
        <v>95</v>
      </c>
      <c r="D8" s="115" t="s">
        <v>20</v>
      </c>
      <c r="E8" s="113">
        <f>E2/E43</f>
        <v>0.014573970226470568</v>
      </c>
      <c r="F8" s="116" t="s">
        <v>106</v>
      </c>
      <c r="G8" s="128" t="s">
        <v>23</v>
      </c>
      <c r="H8" s="124">
        <f>H3/H39</f>
        <v>0.009695855016972283</v>
      </c>
      <c r="I8" s="127" t="s">
        <v>118</v>
      </c>
      <c r="J8" s="129"/>
      <c r="K8" s="130">
        <f>K2*K15*K34*K35</f>
        <v>2.883126992549758E-11</v>
      </c>
      <c r="L8" s="131" t="s">
        <v>95</v>
      </c>
      <c r="M8" s="121" t="s">
        <v>21</v>
      </c>
      <c r="N8" s="119">
        <f>N2/N34</f>
        <v>301.91751834026167</v>
      </c>
      <c r="O8" s="122" t="s">
        <v>106</v>
      </c>
      <c r="P8" s="134" t="s">
        <v>23</v>
      </c>
      <c r="Q8" s="130">
        <f>Q3/Q39</f>
        <v>0.042351494714134935</v>
      </c>
      <c r="R8" s="133" t="s">
        <v>118</v>
      </c>
    </row>
    <row r="9" spans="1:18" s="111" customFormat="1" ht="15">
      <c r="A9" s="123"/>
      <c r="B9" s="124">
        <f>B3*B15*B44*B45</f>
        <v>0</v>
      </c>
      <c r="C9" s="158" t="s">
        <v>96</v>
      </c>
      <c r="D9" s="126" t="s">
        <v>22</v>
      </c>
      <c r="E9" s="124">
        <f>E3/E43</f>
        <v>1.9864656802931462</v>
      </c>
      <c r="F9" s="127" t="s">
        <v>107</v>
      </c>
      <c r="G9" s="128"/>
      <c r="H9" s="124">
        <f>H4/H39</f>
        <v>15.232068529749668</v>
      </c>
      <c r="I9" s="127" t="s">
        <v>119</v>
      </c>
      <c r="J9" s="129"/>
      <c r="K9" s="130">
        <f>K3*K15*K34*K35</f>
        <v>3.4683103502895E-10</v>
      </c>
      <c r="L9" s="131" t="s">
        <v>96</v>
      </c>
      <c r="M9" s="132" t="s">
        <v>22</v>
      </c>
      <c r="N9" s="130">
        <f>N3/N34</f>
        <v>225.4906988440866</v>
      </c>
      <c r="O9" s="133" t="s">
        <v>107</v>
      </c>
      <c r="P9" s="134"/>
      <c r="Q9" s="130">
        <f>Q4/Q39</f>
        <v>66.53367533794655</v>
      </c>
      <c r="R9" s="133" t="s">
        <v>119</v>
      </c>
    </row>
    <row r="10" spans="1:18" s="111" customFormat="1" ht="15.75" thickBot="1">
      <c r="A10" s="159" t="s">
        <v>24</v>
      </c>
      <c r="B10" s="152" t="e">
        <f>(1/((1/B8)+(1/B9)))</f>
        <v>#DIV/0!</v>
      </c>
      <c r="C10" s="160" t="s">
        <v>97</v>
      </c>
      <c r="D10" s="138" t="s">
        <v>25</v>
      </c>
      <c r="E10" s="124">
        <f>(1/((1/E8)+(1/E9)))</f>
        <v>0.014467825099307849</v>
      </c>
      <c r="F10" s="127" t="s">
        <v>108</v>
      </c>
      <c r="G10" s="128"/>
      <c r="H10" s="124">
        <f>H5/H39</f>
        <v>0.003380267262766364</v>
      </c>
      <c r="I10" s="127" t="s">
        <v>120</v>
      </c>
      <c r="J10" s="161"/>
      <c r="K10" s="162">
        <f>(1/((1/K8)+(1/K9)))</f>
        <v>2.661853227640687E-11</v>
      </c>
      <c r="L10" s="163" t="s">
        <v>97</v>
      </c>
      <c r="M10" s="139" t="s">
        <v>25</v>
      </c>
      <c r="N10" s="140">
        <f>(1/((1/N8)+(1/N9)))</f>
        <v>129.0832982604472</v>
      </c>
      <c r="O10" s="150" t="s">
        <v>108</v>
      </c>
      <c r="P10" s="134"/>
      <c r="Q10" s="130">
        <f>Q5/Q39</f>
        <v>0.014765007403763478</v>
      </c>
      <c r="R10" s="133" t="s">
        <v>120</v>
      </c>
    </row>
    <row r="11" spans="1:18" s="111" customFormat="1" ht="15.75" thickTop="1">
      <c r="A11" s="111" t="s">
        <v>26</v>
      </c>
      <c r="B11" s="164">
        <v>1E-06</v>
      </c>
      <c r="D11" s="144" t="s">
        <v>20</v>
      </c>
      <c r="E11" s="142">
        <f>E5/E43</f>
        <v>0.010956382553021228</v>
      </c>
      <c r="F11" s="154" t="s">
        <v>106</v>
      </c>
      <c r="G11" s="128"/>
      <c r="H11" s="124">
        <f>H6/H39</f>
        <v>0.0021740926007219794</v>
      </c>
      <c r="I11" s="127" t="s">
        <v>121</v>
      </c>
      <c r="J11" s="111" t="s">
        <v>26</v>
      </c>
      <c r="K11" s="164">
        <v>1E-06</v>
      </c>
      <c r="M11" s="134" t="s">
        <v>21</v>
      </c>
      <c r="N11" s="130">
        <f>N5/N34</f>
        <v>9.078991596638666</v>
      </c>
      <c r="O11" s="133" t="s">
        <v>106</v>
      </c>
      <c r="P11" s="139"/>
      <c r="Q11" s="140">
        <f>Q6/Q39</f>
        <v>0.009496436479953605</v>
      </c>
      <c r="R11" s="150" t="s">
        <v>121</v>
      </c>
    </row>
    <row r="12" spans="1:18" s="111" customFormat="1" ht="18.75">
      <c r="A12" s="165" t="s">
        <v>27</v>
      </c>
      <c r="B12" s="164">
        <v>26</v>
      </c>
      <c r="D12" s="126" t="s">
        <v>28</v>
      </c>
      <c r="E12" s="124">
        <f>E6/E43</f>
        <v>1.4933801554094472</v>
      </c>
      <c r="F12" s="127" t="s">
        <v>107</v>
      </c>
      <c r="G12" s="153" t="s">
        <v>20</v>
      </c>
      <c r="H12" s="142">
        <f>H2*H20*H40*H42</f>
        <v>5.862601400257441E-10</v>
      </c>
      <c r="I12" s="154" t="s">
        <v>123</v>
      </c>
      <c r="J12" s="165" t="s">
        <v>29</v>
      </c>
      <c r="K12" s="164">
        <v>25</v>
      </c>
      <c r="M12" s="132" t="s">
        <v>28</v>
      </c>
      <c r="N12" s="130">
        <f>N6/N34</f>
        <v>6.780753138075321</v>
      </c>
      <c r="O12" s="133" t="s">
        <v>107</v>
      </c>
      <c r="P12" s="134" t="s">
        <v>21</v>
      </c>
      <c r="Q12" s="130">
        <f>Q2*Q20*Q40*Q42</f>
        <v>2.560784291632451E-09</v>
      </c>
      <c r="R12" s="166" t="s">
        <v>123</v>
      </c>
    </row>
    <row r="13" spans="1:18" s="111" customFormat="1" ht="15.75" thickBot="1">
      <c r="A13" s="165" t="s">
        <v>3</v>
      </c>
      <c r="B13" s="164">
        <v>0.38</v>
      </c>
      <c r="D13" s="151" t="s">
        <v>25</v>
      </c>
      <c r="E13" s="152">
        <f>(1/((1/E11)+(1/E12)))</f>
        <v>0.010876585037226832</v>
      </c>
      <c r="F13" s="127" t="s">
        <v>108</v>
      </c>
      <c r="G13" s="128" t="s">
        <v>23</v>
      </c>
      <c r="H13" s="124">
        <f>H3*H20*H40*H41</f>
        <v>2.9255417596569555E-12</v>
      </c>
      <c r="I13" s="127" t="s">
        <v>122</v>
      </c>
      <c r="J13" s="165" t="s">
        <v>3</v>
      </c>
      <c r="K13" s="164">
        <v>0.38</v>
      </c>
      <c r="M13" s="134" t="s">
        <v>25</v>
      </c>
      <c r="N13" s="162">
        <f>(1/((1/N11)+(1/N12)))</f>
        <v>3.8816766467065906</v>
      </c>
      <c r="O13" s="167" t="s">
        <v>108</v>
      </c>
      <c r="P13" s="134" t="s">
        <v>23</v>
      </c>
      <c r="Q13" s="130">
        <f>Q3*Q20*Q40*Q41</f>
        <v>1.2778766406181586E-11</v>
      </c>
      <c r="R13" s="168" t="s">
        <v>122</v>
      </c>
    </row>
    <row r="14" spans="1:18" s="111" customFormat="1" ht="15.75" thickTop="1">
      <c r="A14" s="169" t="s">
        <v>2</v>
      </c>
      <c r="B14" s="170">
        <f>0.693/B15</f>
        <v>0.0231</v>
      </c>
      <c r="D14" s="115" t="s">
        <v>20</v>
      </c>
      <c r="E14" s="113">
        <f>E2*E23*E44*E45</f>
        <v>4.3974212100843615E-12</v>
      </c>
      <c r="F14" s="116" t="s">
        <v>109</v>
      </c>
      <c r="G14" s="128"/>
      <c r="H14" s="124">
        <f>H4*H20*H40*H42</f>
        <v>4.595989986621575E-06</v>
      </c>
      <c r="I14" s="127" t="s">
        <v>124</v>
      </c>
      <c r="J14" s="169" t="s">
        <v>2</v>
      </c>
      <c r="K14" s="170">
        <f>0.693/K15</f>
        <v>0.0231</v>
      </c>
      <c r="M14" s="121" t="s">
        <v>21</v>
      </c>
      <c r="N14" s="119">
        <f>N2*N23*N35*N36</f>
        <v>9.109792858188272E-08</v>
      </c>
      <c r="O14" s="122" t="s">
        <v>109</v>
      </c>
      <c r="P14" s="134"/>
      <c r="Q14" s="130">
        <f>Q4*Q20*Q40*Q42</f>
        <v>2.007528426156304E-05</v>
      </c>
      <c r="R14" s="168" t="s">
        <v>124</v>
      </c>
    </row>
    <row r="15" spans="1:18" s="111" customFormat="1" ht="15">
      <c r="A15" s="171" t="s">
        <v>30</v>
      </c>
      <c r="B15" s="170">
        <v>30</v>
      </c>
      <c r="C15" s="111" t="s">
        <v>31</v>
      </c>
      <c r="D15" s="126" t="s">
        <v>22</v>
      </c>
      <c r="E15" s="124">
        <f>E3*E23*E44*E45</f>
        <v>5.993786305230574E-10</v>
      </c>
      <c r="F15" s="127" t="s">
        <v>110</v>
      </c>
      <c r="G15" s="128"/>
      <c r="H15" s="124">
        <f>H5*H20*H40*H42</f>
        <v>1.0199320244283494E-09</v>
      </c>
      <c r="I15" s="127" t="s">
        <v>125</v>
      </c>
      <c r="J15" s="171" t="s">
        <v>30</v>
      </c>
      <c r="K15" s="170">
        <v>30</v>
      </c>
      <c r="M15" s="132" t="s">
        <v>22</v>
      </c>
      <c r="N15" s="130">
        <f>N3*N23*N35*N36</f>
        <v>6.803757427559022E-08</v>
      </c>
      <c r="O15" s="133" t="s">
        <v>110</v>
      </c>
      <c r="P15" s="134"/>
      <c r="Q15" s="130">
        <f>Q5*Q20*Q40*Q42</f>
        <v>4.45506308270303E-09</v>
      </c>
      <c r="R15" s="168" t="s">
        <v>125</v>
      </c>
    </row>
    <row r="16" spans="1:18" s="111" customFormat="1" ht="15.75" thickBot="1">
      <c r="A16" s="169" t="s">
        <v>32</v>
      </c>
      <c r="B16" s="170">
        <v>4.33E-11</v>
      </c>
      <c r="C16" s="111" t="s">
        <v>33</v>
      </c>
      <c r="D16" s="138" t="s">
        <v>25</v>
      </c>
      <c r="E16" s="124">
        <f>(1/((1/E14)+(1/E15)))</f>
        <v>4.365393915786431E-12</v>
      </c>
      <c r="F16" s="127" t="s">
        <v>111</v>
      </c>
      <c r="G16" s="172"/>
      <c r="H16" s="152">
        <f>H6*H20*H40*H42</f>
        <v>6.559915223195553E-10</v>
      </c>
      <c r="I16" s="173" t="s">
        <v>126</v>
      </c>
      <c r="J16" s="169" t="s">
        <v>34</v>
      </c>
      <c r="K16" s="174">
        <v>3.17E-11</v>
      </c>
      <c r="L16" s="111" t="s">
        <v>35</v>
      </c>
      <c r="M16" s="139" t="s">
        <v>25</v>
      </c>
      <c r="N16" s="140">
        <f>(1/((1/N14)+(1/N15)))</f>
        <v>3.894845569309237E-08</v>
      </c>
      <c r="O16" s="150" t="s">
        <v>111</v>
      </c>
      <c r="P16" s="175"/>
      <c r="Q16" s="162">
        <f>Q6*Q20*Q40*Q42</f>
        <v>2.8653709694918174E-09</v>
      </c>
      <c r="R16" s="176" t="s">
        <v>126</v>
      </c>
    </row>
    <row r="17" spans="1:17" s="111" customFormat="1" ht="15.75" thickTop="1">
      <c r="A17" s="169" t="s">
        <v>36</v>
      </c>
      <c r="B17" s="170">
        <v>5.09E-07</v>
      </c>
      <c r="C17" s="111" t="s">
        <v>37</v>
      </c>
      <c r="D17" s="144" t="s">
        <v>20</v>
      </c>
      <c r="E17" s="142">
        <f>E5*E23*E44*E45</f>
        <v>3.3058822184873975E-12</v>
      </c>
      <c r="F17" s="154" t="s">
        <v>109</v>
      </c>
      <c r="G17" s="111" t="s">
        <v>26</v>
      </c>
      <c r="H17" s="164">
        <v>1E-06</v>
      </c>
      <c r="J17" s="169" t="s">
        <v>36</v>
      </c>
      <c r="K17" s="170">
        <v>5.09E-07</v>
      </c>
      <c r="L17" s="111" t="s">
        <v>37</v>
      </c>
      <c r="M17" s="134" t="s">
        <v>21</v>
      </c>
      <c r="N17" s="130">
        <f>N5*N23*N35*N36</f>
        <v>2.7394148329411767E-09</v>
      </c>
      <c r="O17" s="133" t="s">
        <v>109</v>
      </c>
      <c r="P17" s="111" t="s">
        <v>26</v>
      </c>
      <c r="Q17" s="164">
        <v>1E-06</v>
      </c>
    </row>
    <row r="18" spans="1:17" s="111" customFormat="1" ht="18.75">
      <c r="A18" s="111" t="s">
        <v>40</v>
      </c>
      <c r="B18" s="164">
        <v>1</v>
      </c>
      <c r="D18" s="126" t="s">
        <v>28</v>
      </c>
      <c r="E18" s="124">
        <f>E12*E23*E44*E45</f>
        <v>1.66721761001674E-11</v>
      </c>
      <c r="F18" s="127" t="s">
        <v>110</v>
      </c>
      <c r="G18" s="165" t="s">
        <v>27</v>
      </c>
      <c r="H18" s="164">
        <v>26</v>
      </c>
      <c r="J18" s="111" t="s">
        <v>40</v>
      </c>
      <c r="K18" s="164">
        <v>1</v>
      </c>
      <c r="M18" s="132" t="s">
        <v>28</v>
      </c>
      <c r="N18" s="130">
        <f>N6*N23*N35*N36</f>
        <v>2.045964634644351E-09</v>
      </c>
      <c r="O18" s="133" t="s">
        <v>110</v>
      </c>
      <c r="P18" s="165" t="s">
        <v>27</v>
      </c>
      <c r="Q18" s="164">
        <v>26</v>
      </c>
    </row>
    <row r="19" spans="1:17" s="111" customFormat="1" ht="15.75" thickBot="1">
      <c r="A19" s="111" t="s">
        <v>44</v>
      </c>
      <c r="B19" s="164">
        <v>1</v>
      </c>
      <c r="D19" s="151" t="s">
        <v>25</v>
      </c>
      <c r="E19" s="152">
        <f>(1/((1/E17)+(1/E18)))</f>
        <v>2.7588392041867447E-12</v>
      </c>
      <c r="F19" s="173" t="s">
        <v>111</v>
      </c>
      <c r="G19" s="169" t="s">
        <v>2</v>
      </c>
      <c r="H19" s="170">
        <f>0.693/H20</f>
        <v>0.0231</v>
      </c>
      <c r="J19" s="111" t="s">
        <v>44</v>
      </c>
      <c r="K19" s="164">
        <v>1</v>
      </c>
      <c r="M19" s="177" t="s">
        <v>25</v>
      </c>
      <c r="N19" s="162">
        <f>(1/((1/N17)+(1/N18)))</f>
        <v>1.1712228686946105E-09</v>
      </c>
      <c r="O19" s="167" t="s">
        <v>111</v>
      </c>
      <c r="P19" s="169" t="s">
        <v>2</v>
      </c>
      <c r="Q19" s="170">
        <f>0.693/Q20</f>
        <v>0.0231</v>
      </c>
    </row>
    <row r="20" spans="1:18" s="111" customFormat="1" ht="15" thickTop="1">
      <c r="A20" s="111" t="s">
        <v>48</v>
      </c>
      <c r="B20" s="178">
        <v>1</v>
      </c>
      <c r="D20" s="111" t="s">
        <v>26</v>
      </c>
      <c r="E20" s="164">
        <v>1E-06</v>
      </c>
      <c r="G20" s="171" t="s">
        <v>30</v>
      </c>
      <c r="H20" s="170">
        <v>30</v>
      </c>
      <c r="I20" s="111" t="s">
        <v>31</v>
      </c>
      <c r="J20" s="111" t="s">
        <v>48</v>
      </c>
      <c r="K20" s="178">
        <v>1</v>
      </c>
      <c r="M20" s="111" t="s">
        <v>26</v>
      </c>
      <c r="N20" s="164">
        <v>1E-06</v>
      </c>
      <c r="P20" s="171" t="s">
        <v>30</v>
      </c>
      <c r="Q20" s="170">
        <v>30</v>
      </c>
      <c r="R20" s="111" t="s">
        <v>31</v>
      </c>
    </row>
    <row r="21" spans="1:18" s="111" customFormat="1" ht="18.75">
      <c r="A21" s="111" t="s">
        <v>50</v>
      </c>
      <c r="B21" s="178">
        <v>1</v>
      </c>
      <c r="D21" s="165" t="s">
        <v>27</v>
      </c>
      <c r="E21" s="164">
        <v>26</v>
      </c>
      <c r="G21" s="169" t="s">
        <v>38</v>
      </c>
      <c r="H21" s="170">
        <v>2.54E-06</v>
      </c>
      <c r="I21" s="165" t="s">
        <v>39</v>
      </c>
      <c r="J21" s="111" t="s">
        <v>50</v>
      </c>
      <c r="K21" s="178">
        <v>1</v>
      </c>
      <c r="M21" s="165" t="s">
        <v>27</v>
      </c>
      <c r="N21" s="164">
        <v>26</v>
      </c>
      <c r="P21" s="169" t="s">
        <v>38</v>
      </c>
      <c r="Q21" s="170">
        <v>2.54E-06</v>
      </c>
      <c r="R21" s="165" t="s">
        <v>39</v>
      </c>
    </row>
    <row r="22" spans="1:18" s="111" customFormat="1" ht="14.25">
      <c r="A22" s="111" t="s">
        <v>84</v>
      </c>
      <c r="B22" s="164">
        <f>(((B26*B24*B29)+(B27*B24*B31))*B33*B37*B34*B39)+(((B26*B25*B30)+(B27*B25*B32))*B33*B38*B35*B40)</f>
        <v>293300</v>
      </c>
      <c r="C22" s="111" t="s">
        <v>53</v>
      </c>
      <c r="D22" s="169" t="s">
        <v>2</v>
      </c>
      <c r="E22" s="170">
        <f>0.693/E23</f>
        <v>0.0231</v>
      </c>
      <c r="G22" s="169" t="s">
        <v>42</v>
      </c>
      <c r="H22" s="164">
        <v>3.24E-10</v>
      </c>
      <c r="I22" s="165" t="s">
        <v>43</v>
      </c>
      <c r="J22" s="111" t="s">
        <v>52</v>
      </c>
      <c r="K22" s="164">
        <f>((K24*K27)+(K25*K28))*K29*K30*K32</f>
        <v>176.39999999999998</v>
      </c>
      <c r="L22" s="111" t="s">
        <v>53</v>
      </c>
      <c r="M22" s="169" t="s">
        <v>2</v>
      </c>
      <c r="N22" s="170">
        <f>0.693/N23</f>
        <v>0.0231</v>
      </c>
      <c r="P22" s="169" t="s">
        <v>42</v>
      </c>
      <c r="Q22" s="164">
        <v>3.24E-10</v>
      </c>
      <c r="R22" s="165" t="s">
        <v>43</v>
      </c>
    </row>
    <row r="23" spans="1:18" s="111" customFormat="1" ht="14.25">
      <c r="A23" s="111" t="s">
        <v>58</v>
      </c>
      <c r="B23" s="178">
        <v>350</v>
      </c>
      <c r="C23" s="111" t="s">
        <v>59</v>
      </c>
      <c r="D23" s="171" t="s">
        <v>30</v>
      </c>
      <c r="E23" s="170">
        <v>30</v>
      </c>
      <c r="F23" s="111" t="s">
        <v>31</v>
      </c>
      <c r="G23" s="169" t="s">
        <v>47</v>
      </c>
      <c r="H23" s="170">
        <v>1.46E-06</v>
      </c>
      <c r="I23" s="165" t="s">
        <v>39</v>
      </c>
      <c r="J23" s="111" t="s">
        <v>61</v>
      </c>
      <c r="K23" s="178">
        <v>250</v>
      </c>
      <c r="L23" s="111" t="s">
        <v>59</v>
      </c>
      <c r="M23" s="171" t="s">
        <v>30</v>
      </c>
      <c r="N23" s="170">
        <v>30</v>
      </c>
      <c r="O23" s="111" t="s">
        <v>31</v>
      </c>
      <c r="P23" s="169" t="s">
        <v>47</v>
      </c>
      <c r="Q23" s="170">
        <v>1.46E-06</v>
      </c>
      <c r="R23" s="165" t="s">
        <v>39</v>
      </c>
    </row>
    <row r="24" spans="1:18" s="111" customFormat="1" ht="14.25">
      <c r="A24" s="111" t="s">
        <v>62</v>
      </c>
      <c r="B24" s="178">
        <v>350</v>
      </c>
      <c r="C24" s="111" t="s">
        <v>59</v>
      </c>
      <c r="D24" s="169" t="s">
        <v>41</v>
      </c>
      <c r="E24" s="164">
        <v>1.19E-11</v>
      </c>
      <c r="F24" s="111" t="s">
        <v>33</v>
      </c>
      <c r="G24" s="169" t="s">
        <v>49</v>
      </c>
      <c r="H24" s="170">
        <v>2.27E-06</v>
      </c>
      <c r="I24" s="165" t="s">
        <v>39</v>
      </c>
      <c r="J24" s="111" t="s">
        <v>6</v>
      </c>
      <c r="K24" s="164">
        <v>0.5</v>
      </c>
      <c r="M24" s="169" t="s">
        <v>41</v>
      </c>
      <c r="N24" s="164">
        <v>1.19E-11</v>
      </c>
      <c r="O24" s="111" t="s">
        <v>33</v>
      </c>
      <c r="P24" s="169" t="s">
        <v>49</v>
      </c>
      <c r="Q24" s="170">
        <v>2.27E-06</v>
      </c>
      <c r="R24" s="165" t="s">
        <v>39</v>
      </c>
    </row>
    <row r="25" spans="1:18" s="111" customFormat="1" ht="14.25">
      <c r="A25" s="111" t="s">
        <v>66</v>
      </c>
      <c r="B25" s="178">
        <v>350</v>
      </c>
      <c r="C25" s="111" t="s">
        <v>59</v>
      </c>
      <c r="D25" s="169" t="s">
        <v>45</v>
      </c>
      <c r="E25" s="170">
        <v>2.39E-09</v>
      </c>
      <c r="F25" s="111" t="s">
        <v>46</v>
      </c>
      <c r="G25" s="169" t="s">
        <v>51</v>
      </c>
      <c r="H25" s="170">
        <v>5.09E-07</v>
      </c>
      <c r="I25" s="165" t="s">
        <v>39</v>
      </c>
      <c r="J25" s="111" t="s">
        <v>7</v>
      </c>
      <c r="K25" s="164">
        <v>0.1</v>
      </c>
      <c r="M25" s="169" t="s">
        <v>45</v>
      </c>
      <c r="N25" s="170">
        <v>2.39E-09</v>
      </c>
      <c r="O25" s="111" t="s">
        <v>46</v>
      </c>
      <c r="P25" s="169" t="s">
        <v>51</v>
      </c>
      <c r="Q25" s="170">
        <v>5.09E-07</v>
      </c>
      <c r="R25" s="165" t="s">
        <v>39</v>
      </c>
    </row>
    <row r="26" spans="1:17" s="111" customFormat="1" ht="14.25">
      <c r="A26" s="111" t="s">
        <v>6</v>
      </c>
      <c r="B26" s="164">
        <v>0.5</v>
      </c>
      <c r="D26" s="111" t="s">
        <v>40</v>
      </c>
      <c r="E26" s="164">
        <v>1</v>
      </c>
      <c r="G26" s="111" t="s">
        <v>40</v>
      </c>
      <c r="H26" s="164">
        <v>1</v>
      </c>
      <c r="J26" s="111" t="s">
        <v>68</v>
      </c>
      <c r="K26" s="164">
        <v>8</v>
      </c>
      <c r="L26" s="111" t="s">
        <v>65</v>
      </c>
      <c r="M26" s="111" t="s">
        <v>40</v>
      </c>
      <c r="N26" s="164">
        <v>1</v>
      </c>
      <c r="P26" s="111" t="s">
        <v>40</v>
      </c>
      <c r="Q26" s="164">
        <v>1</v>
      </c>
    </row>
    <row r="27" spans="1:17" s="111" customFormat="1" ht="14.25">
      <c r="A27" s="111" t="s">
        <v>7</v>
      </c>
      <c r="B27" s="164">
        <v>0.1</v>
      </c>
      <c r="D27" s="111" t="s">
        <v>44</v>
      </c>
      <c r="E27" s="164">
        <v>1</v>
      </c>
      <c r="G27" s="111" t="s">
        <v>44</v>
      </c>
      <c r="H27" s="164">
        <v>1</v>
      </c>
      <c r="J27" s="111" t="s">
        <v>70</v>
      </c>
      <c r="K27" s="164">
        <v>4</v>
      </c>
      <c r="L27" s="111" t="s">
        <v>65</v>
      </c>
      <c r="M27" s="111" t="s">
        <v>44</v>
      </c>
      <c r="N27" s="164">
        <v>1</v>
      </c>
      <c r="P27" s="111" t="s">
        <v>44</v>
      </c>
      <c r="Q27" s="164">
        <v>1</v>
      </c>
    </row>
    <row r="28" spans="1:17" s="111" customFormat="1" ht="14.25">
      <c r="A28" s="111" t="s">
        <v>5</v>
      </c>
      <c r="B28" s="164">
        <v>24</v>
      </c>
      <c r="C28" s="111" t="s">
        <v>65</v>
      </c>
      <c r="D28" s="111" t="s">
        <v>54</v>
      </c>
      <c r="E28" s="178">
        <f>(E38*E29*(E35/24)*E32)+(E39*E30*(E36/24)*E33)</f>
        <v>10500</v>
      </c>
      <c r="F28" s="111" t="s">
        <v>55</v>
      </c>
      <c r="G28" s="111" t="s">
        <v>48</v>
      </c>
      <c r="H28" s="178">
        <v>1</v>
      </c>
      <c r="J28" s="111" t="s">
        <v>72</v>
      </c>
      <c r="K28" s="164">
        <v>4</v>
      </c>
      <c r="L28" s="111" t="s">
        <v>65</v>
      </c>
      <c r="M28" s="111" t="s">
        <v>56</v>
      </c>
      <c r="N28" s="164">
        <v>60</v>
      </c>
      <c r="O28" s="111" t="s">
        <v>57</v>
      </c>
      <c r="P28" s="111" t="s">
        <v>48</v>
      </c>
      <c r="Q28" s="178">
        <v>1</v>
      </c>
    </row>
    <row r="29" spans="1:17" s="111" customFormat="1" ht="14.25">
      <c r="A29" s="111" t="s">
        <v>10</v>
      </c>
      <c r="B29" s="164">
        <v>6</v>
      </c>
      <c r="C29" s="111" t="s">
        <v>65</v>
      </c>
      <c r="D29" s="111" t="s">
        <v>60</v>
      </c>
      <c r="E29" s="164">
        <v>10</v>
      </c>
      <c r="G29" s="111" t="s">
        <v>50</v>
      </c>
      <c r="H29" s="178">
        <v>1</v>
      </c>
      <c r="J29" s="111" t="s">
        <v>8</v>
      </c>
      <c r="K29" s="164">
        <v>0.5</v>
      </c>
      <c r="M29" s="111" t="s">
        <v>61</v>
      </c>
      <c r="N29" s="178">
        <v>250</v>
      </c>
      <c r="O29" s="111" t="s">
        <v>59</v>
      </c>
      <c r="P29" s="111" t="s">
        <v>50</v>
      </c>
      <c r="Q29" s="178">
        <v>1</v>
      </c>
    </row>
    <row r="30" spans="1:17" s="111" customFormat="1" ht="14.25">
      <c r="A30" s="111" t="s">
        <v>13</v>
      </c>
      <c r="B30" s="164">
        <v>6</v>
      </c>
      <c r="C30" s="111" t="s">
        <v>65</v>
      </c>
      <c r="D30" s="111" t="s">
        <v>63</v>
      </c>
      <c r="E30" s="164">
        <v>20</v>
      </c>
      <c r="G30" s="111" t="s">
        <v>18</v>
      </c>
      <c r="H30" s="164">
        <v>1</v>
      </c>
      <c r="J30" s="111" t="s">
        <v>76</v>
      </c>
      <c r="K30" s="164">
        <v>49</v>
      </c>
      <c r="L30" s="111" t="s">
        <v>77</v>
      </c>
      <c r="M30" s="111" t="s">
        <v>64</v>
      </c>
      <c r="N30" s="164">
        <v>8</v>
      </c>
      <c r="O30" s="111" t="s">
        <v>65</v>
      </c>
      <c r="P30" s="111" t="s">
        <v>18</v>
      </c>
      <c r="Q30" s="164">
        <v>1</v>
      </c>
    </row>
    <row r="31" spans="1:18" s="111" customFormat="1" ht="14.25">
      <c r="A31" s="111" t="s">
        <v>11</v>
      </c>
      <c r="B31" s="164">
        <v>10</v>
      </c>
      <c r="C31" s="111" t="s">
        <v>65</v>
      </c>
      <c r="D31" s="111" t="s">
        <v>58</v>
      </c>
      <c r="E31" s="178">
        <v>350</v>
      </c>
      <c r="F31" s="111" t="s">
        <v>59</v>
      </c>
      <c r="G31" s="111" t="s">
        <v>5</v>
      </c>
      <c r="H31" s="164">
        <v>24</v>
      </c>
      <c r="I31" s="111" t="s">
        <v>65</v>
      </c>
      <c r="J31" s="111" t="s">
        <v>67</v>
      </c>
      <c r="K31" s="164">
        <v>25</v>
      </c>
      <c r="L31" s="111" t="s">
        <v>31</v>
      </c>
      <c r="M31" s="111" t="s">
        <v>67</v>
      </c>
      <c r="N31" s="164">
        <v>1</v>
      </c>
      <c r="O31" s="111" t="s">
        <v>31</v>
      </c>
      <c r="P31" s="111" t="s">
        <v>64</v>
      </c>
      <c r="Q31" s="164">
        <v>8</v>
      </c>
      <c r="R31" s="111" t="s">
        <v>65</v>
      </c>
    </row>
    <row r="32" spans="1:18" s="111" customFormat="1" ht="14.25">
      <c r="A32" s="111" t="s">
        <v>14</v>
      </c>
      <c r="B32" s="164">
        <v>10</v>
      </c>
      <c r="C32" s="111" t="s">
        <v>65</v>
      </c>
      <c r="D32" s="111" t="s">
        <v>62</v>
      </c>
      <c r="E32" s="178">
        <v>350</v>
      </c>
      <c r="F32" s="111" t="s">
        <v>59</v>
      </c>
      <c r="G32" s="111" t="s">
        <v>58</v>
      </c>
      <c r="H32" s="178">
        <v>350</v>
      </c>
      <c r="I32" s="111" t="s">
        <v>59</v>
      </c>
      <c r="J32" s="111" t="s">
        <v>80</v>
      </c>
      <c r="K32" s="164">
        <v>3</v>
      </c>
      <c r="L32" s="111" t="s">
        <v>81</v>
      </c>
      <c r="M32" s="111" t="s">
        <v>69</v>
      </c>
      <c r="N32" s="164">
        <v>25</v>
      </c>
      <c r="O32" s="111" t="s">
        <v>31</v>
      </c>
      <c r="P32" s="111" t="s">
        <v>61</v>
      </c>
      <c r="Q32" s="178">
        <v>250</v>
      </c>
      <c r="R32" s="111" t="s">
        <v>59</v>
      </c>
    </row>
    <row r="33" spans="1:18" s="111" customFormat="1" ht="14.25">
      <c r="A33" s="111" t="s">
        <v>8</v>
      </c>
      <c r="B33" s="164">
        <v>0.5</v>
      </c>
      <c r="D33" s="111" t="s">
        <v>66</v>
      </c>
      <c r="E33" s="178">
        <v>350</v>
      </c>
      <c r="F33" s="111" t="s">
        <v>59</v>
      </c>
      <c r="G33" s="111" t="s">
        <v>4</v>
      </c>
      <c r="H33" s="164">
        <v>26</v>
      </c>
      <c r="I33" s="111" t="s">
        <v>31</v>
      </c>
      <c r="J33" s="111" t="s">
        <v>98</v>
      </c>
      <c r="K33" s="164">
        <v>27.027027027027</v>
      </c>
      <c r="L33" s="111" t="s">
        <v>99</v>
      </c>
      <c r="M33" s="180" t="s">
        <v>71</v>
      </c>
      <c r="N33" s="181">
        <v>0.4</v>
      </c>
      <c r="P33" s="111" t="s">
        <v>67</v>
      </c>
      <c r="Q33" s="164">
        <v>25</v>
      </c>
      <c r="R33" s="111" t="s">
        <v>31</v>
      </c>
    </row>
    <row r="34" spans="1:17" s="111" customFormat="1" ht="14.25">
      <c r="A34" s="111" t="s">
        <v>12</v>
      </c>
      <c r="B34" s="164">
        <v>16</v>
      </c>
      <c r="C34" s="111" t="s">
        <v>77</v>
      </c>
      <c r="D34" s="111" t="s">
        <v>5</v>
      </c>
      <c r="E34" s="164">
        <v>24</v>
      </c>
      <c r="F34" s="111" t="s">
        <v>65</v>
      </c>
      <c r="G34" s="165" t="s">
        <v>75</v>
      </c>
      <c r="H34" s="182">
        <v>0.4</v>
      </c>
      <c r="J34" s="111" t="s">
        <v>100</v>
      </c>
      <c r="K34" s="164">
        <v>132.9054</v>
      </c>
      <c r="L34" s="111" t="s">
        <v>101</v>
      </c>
      <c r="M34" s="111" t="s">
        <v>98</v>
      </c>
      <c r="N34" s="164">
        <v>27.027027027027</v>
      </c>
      <c r="O34" s="111" t="s">
        <v>99</v>
      </c>
      <c r="P34" s="165" t="s">
        <v>75</v>
      </c>
      <c r="Q34" s="182">
        <v>0.4</v>
      </c>
    </row>
    <row r="35" spans="1:18" ht="14.25">
      <c r="A35" s="111" t="s">
        <v>15</v>
      </c>
      <c r="B35" s="164">
        <v>49</v>
      </c>
      <c r="C35" s="111" t="s">
        <v>77</v>
      </c>
      <c r="D35" s="111" t="s">
        <v>73</v>
      </c>
      <c r="E35" s="164">
        <v>24</v>
      </c>
      <c r="F35" s="111" t="s">
        <v>65</v>
      </c>
      <c r="G35" s="165" t="s">
        <v>78</v>
      </c>
      <c r="H35" s="182">
        <v>0.4</v>
      </c>
      <c r="I35" s="111"/>
      <c r="J35" s="111" t="s">
        <v>102</v>
      </c>
      <c r="K35" s="164">
        <f>2.8*(10^(-15))</f>
        <v>2.8E-15</v>
      </c>
      <c r="M35" s="111" t="s">
        <v>100</v>
      </c>
      <c r="N35" s="164">
        <v>132.9054</v>
      </c>
      <c r="O35" s="111" t="s">
        <v>101</v>
      </c>
      <c r="P35" s="165" t="s">
        <v>78</v>
      </c>
      <c r="Q35" s="182">
        <v>0.4</v>
      </c>
      <c r="R35" s="111"/>
    </row>
    <row r="36" spans="1:18" ht="14.25">
      <c r="A36" s="111" t="s">
        <v>4</v>
      </c>
      <c r="B36" s="164">
        <v>1</v>
      </c>
      <c r="C36" s="111" t="s">
        <v>31</v>
      </c>
      <c r="D36" s="111" t="s">
        <v>74</v>
      </c>
      <c r="E36" s="164">
        <v>24</v>
      </c>
      <c r="F36" s="111" t="s">
        <v>65</v>
      </c>
      <c r="G36" s="165" t="s">
        <v>79</v>
      </c>
      <c r="H36" s="182">
        <v>0.4</v>
      </c>
      <c r="I36" s="111"/>
      <c r="M36" s="111" t="s">
        <v>102</v>
      </c>
      <c r="N36" s="164">
        <f>2.8*(10^(-15))</f>
        <v>2.8E-15</v>
      </c>
      <c r="P36" s="165" t="s">
        <v>79</v>
      </c>
      <c r="Q36" s="182">
        <v>0.4</v>
      </c>
      <c r="R36" s="111"/>
    </row>
    <row r="37" spans="1:18" ht="14.25">
      <c r="A37" s="111" t="s">
        <v>0</v>
      </c>
      <c r="B37" s="164">
        <v>1</v>
      </c>
      <c r="C37" s="111" t="s">
        <v>31</v>
      </c>
      <c r="D37" s="111" t="s">
        <v>4</v>
      </c>
      <c r="E37" s="164">
        <v>1</v>
      </c>
      <c r="F37" s="111" t="s">
        <v>31</v>
      </c>
      <c r="G37" s="165" t="s">
        <v>82</v>
      </c>
      <c r="H37" s="182">
        <v>0.4</v>
      </c>
      <c r="I37" s="111"/>
      <c r="P37" s="165" t="s">
        <v>82</v>
      </c>
      <c r="Q37" s="182">
        <v>0.4</v>
      </c>
      <c r="R37" s="111"/>
    </row>
    <row r="38" spans="1:18" ht="14.25">
      <c r="A38" s="111" t="s">
        <v>1</v>
      </c>
      <c r="B38" s="164">
        <v>1</v>
      </c>
      <c r="C38" s="111" t="s">
        <v>31</v>
      </c>
      <c r="D38" s="111" t="s">
        <v>0</v>
      </c>
      <c r="E38" s="164">
        <v>1</v>
      </c>
      <c r="F38" s="111" t="s">
        <v>31</v>
      </c>
      <c r="G38" s="165" t="s">
        <v>83</v>
      </c>
      <c r="H38" s="182">
        <v>0.4</v>
      </c>
      <c r="I38" s="111"/>
      <c r="P38" s="165" t="s">
        <v>83</v>
      </c>
      <c r="Q38" s="182">
        <v>0.4</v>
      </c>
      <c r="R38" s="111"/>
    </row>
    <row r="39" spans="1:18" ht="14.25">
      <c r="A39" s="111" t="s">
        <v>9</v>
      </c>
      <c r="B39" s="164">
        <v>17</v>
      </c>
      <c r="C39" s="111" t="s">
        <v>81</v>
      </c>
      <c r="D39" s="111" t="s">
        <v>1</v>
      </c>
      <c r="E39" s="164">
        <v>1</v>
      </c>
      <c r="F39" s="111" t="s">
        <v>31</v>
      </c>
      <c r="G39" s="111" t="s">
        <v>98</v>
      </c>
      <c r="H39" s="164">
        <v>27.027027027027</v>
      </c>
      <c r="I39" s="111" t="s">
        <v>99</v>
      </c>
      <c r="P39" s="111" t="s">
        <v>98</v>
      </c>
      <c r="Q39" s="164">
        <v>27.027027027027</v>
      </c>
      <c r="R39" s="111" t="s">
        <v>99</v>
      </c>
    </row>
    <row r="40" spans="1:18" ht="14.25">
      <c r="A40" s="111" t="s">
        <v>16</v>
      </c>
      <c r="B40" s="164">
        <v>3</v>
      </c>
      <c r="C40" s="111" t="s">
        <v>81</v>
      </c>
      <c r="D40" s="180" t="s">
        <v>71</v>
      </c>
      <c r="E40" s="181">
        <v>0.4</v>
      </c>
      <c r="F40" s="111"/>
      <c r="G40" s="111" t="s">
        <v>100</v>
      </c>
      <c r="H40" s="164">
        <v>132.9054</v>
      </c>
      <c r="I40" s="111" t="s">
        <v>101</v>
      </c>
      <c r="P40" s="111" t="s">
        <v>100</v>
      </c>
      <c r="Q40" s="164">
        <v>132.9054</v>
      </c>
      <c r="R40" s="111" t="s">
        <v>101</v>
      </c>
    </row>
    <row r="41" spans="1:17" ht="14.25">
      <c r="A41" s="111" t="s">
        <v>87</v>
      </c>
      <c r="B41" s="111">
        <v>0.23</v>
      </c>
      <c r="C41" s="111"/>
      <c r="D41" s="111" t="s">
        <v>87</v>
      </c>
      <c r="E41" s="111">
        <v>0.23</v>
      </c>
      <c r="F41" s="111"/>
      <c r="G41" s="111" t="s">
        <v>102</v>
      </c>
      <c r="H41" s="164">
        <f>2.8*(10^(-15))</f>
        <v>2.8E-15</v>
      </c>
      <c r="P41" s="111" t="s">
        <v>102</v>
      </c>
      <c r="Q41" s="164">
        <f>2.8*(10^(-15))</f>
        <v>2.8E-15</v>
      </c>
    </row>
    <row r="42" spans="1:18" ht="14.25">
      <c r="A42" s="111" t="s">
        <v>98</v>
      </c>
      <c r="B42" s="164">
        <v>27.027027027027</v>
      </c>
      <c r="C42" s="111" t="s">
        <v>99</v>
      </c>
      <c r="D42" s="111" t="s">
        <v>88</v>
      </c>
      <c r="E42" s="111">
        <v>0.77</v>
      </c>
      <c r="F42" s="111"/>
      <c r="G42" s="111" t="s">
        <v>102</v>
      </c>
      <c r="H42" s="164">
        <f>2.8*(10^(-12))</f>
        <v>2.7999999999999998E-12</v>
      </c>
      <c r="I42" s="111"/>
      <c r="P42" s="111" t="s">
        <v>102</v>
      </c>
      <c r="Q42" s="164">
        <f>2.8*(10^(-12))</f>
        <v>2.7999999999999998E-12</v>
      </c>
      <c r="R42" s="111"/>
    </row>
    <row r="43" spans="1:6" ht="14.25">
      <c r="A43" s="111" t="s">
        <v>100</v>
      </c>
      <c r="B43" s="164">
        <v>132.9054</v>
      </c>
      <c r="C43" s="111" t="s">
        <v>101</v>
      </c>
      <c r="D43" s="111" t="s">
        <v>98</v>
      </c>
      <c r="E43" s="164">
        <v>27.027027027027</v>
      </c>
      <c r="F43" s="111" t="s">
        <v>99</v>
      </c>
    </row>
    <row r="44" spans="1:6" ht="14.25">
      <c r="A44" s="111" t="s">
        <v>102</v>
      </c>
      <c r="B44" s="164">
        <f>2.8*(10^(-15))</f>
        <v>2.8E-15</v>
      </c>
      <c r="D44" s="111" t="s">
        <v>100</v>
      </c>
      <c r="E44" s="164">
        <v>132.9054</v>
      </c>
      <c r="F44" s="111" t="s">
        <v>101</v>
      </c>
    </row>
    <row r="45" spans="4:5" ht="14.25">
      <c r="D45" s="111" t="s">
        <v>102</v>
      </c>
      <c r="E45" s="164">
        <f>2.8*(10^(-15))</f>
        <v>2.8E-15</v>
      </c>
    </row>
  </sheetData>
  <sheetProtection password="BBC6" sheet="1" objects="1" scenarios="1" formatColumns="0" formatRows="0"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10.140625" style="183" bestFit="1" customWidth="1"/>
    <col min="2" max="2" width="15.140625" style="183" bestFit="1" customWidth="1"/>
    <col min="3" max="3" width="18.140625" style="183" bestFit="1" customWidth="1"/>
    <col min="4" max="4" width="10.140625" style="183" bestFit="1" customWidth="1"/>
    <col min="5" max="5" width="15.140625" style="183" bestFit="1" customWidth="1"/>
    <col min="6" max="6" width="18.140625" style="183" bestFit="1" customWidth="1"/>
    <col min="7" max="7" width="13.7109375" style="183" bestFit="1" customWidth="1"/>
    <col min="8" max="8" width="15.140625" style="183" bestFit="1" customWidth="1"/>
    <col min="9" max="9" width="19.8515625" style="183" bestFit="1" customWidth="1"/>
    <col min="10" max="10" width="10.00390625" style="183" bestFit="1" customWidth="1"/>
    <col min="11" max="11" width="15.140625" style="183" bestFit="1" customWidth="1"/>
    <col min="12" max="12" width="18.140625" style="183" bestFit="1" customWidth="1"/>
    <col min="13" max="13" width="9.8515625" style="183" bestFit="1" customWidth="1"/>
    <col min="14" max="14" width="15.140625" style="183" bestFit="1" customWidth="1"/>
    <col min="15" max="15" width="18.140625" style="183" bestFit="1" customWidth="1"/>
    <col min="16" max="16" width="13.7109375" style="183" bestFit="1" customWidth="1"/>
    <col min="17" max="17" width="15.140625" style="183" bestFit="1" customWidth="1"/>
    <col min="18" max="18" width="19.8515625" style="183" bestFit="1" customWidth="1"/>
    <col min="19" max="16384" width="9.140625" style="183" customWidth="1"/>
  </cols>
  <sheetData>
    <row r="1" spans="1:18" ht="21" thickBot="1">
      <c r="A1" s="187" t="s">
        <v>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9"/>
    </row>
    <row r="2" spans="1:18" s="111" customFormat="1" ht="15.75" thickTop="1">
      <c r="A2" s="112" t="s">
        <v>20</v>
      </c>
      <c r="B2" s="113">
        <f>((B11*B12*B14)/(((1-EXP(-B13*B12))/(B13*B12))*B16*B22*B18*B19))</f>
        <v>0.0005196738369625194</v>
      </c>
      <c r="C2" s="114" t="s">
        <v>94</v>
      </c>
      <c r="D2" s="115" t="s">
        <v>20</v>
      </c>
      <c r="E2" s="113">
        <f>(((E20*E21*E22)/((1-EXP(-E22*E21))*E24*E28*E26*E27)))/E43</f>
        <v>0.00030549034597214823</v>
      </c>
      <c r="F2" s="116" t="s">
        <v>103</v>
      </c>
      <c r="G2" s="117" t="s">
        <v>20</v>
      </c>
      <c r="H2" s="113">
        <f>(H17*H18*H19)/((1-EXP(-H19*H18))*H21*H34*H26*H27*H28*H29*H30*(H31/24)*(H32/365)*H33)</f>
        <v>0.01187754939325164</v>
      </c>
      <c r="I2" s="116" t="s">
        <v>113</v>
      </c>
      <c r="J2" s="118" t="s">
        <v>21</v>
      </c>
      <c r="K2" s="119">
        <f>(K11*K12*K13)/(((1-EXP(-K13*K12))/(K13*K12))*K16*K22*K18*K19*K23*K31)</f>
        <v>0.27751029903789565</v>
      </c>
      <c r="L2" s="120" t="s">
        <v>94</v>
      </c>
      <c r="M2" s="121" t="s">
        <v>21</v>
      </c>
      <c r="N2" s="119">
        <f>(N20*N21*N22)/((1-EXP(-N22*N21))*N24*N28*N26*N27*(N30/24)*(N29/365)*N31)</f>
        <v>6.3286040591257136</v>
      </c>
      <c r="O2" s="122" t="s">
        <v>103</v>
      </c>
      <c r="P2" s="121" t="s">
        <v>21</v>
      </c>
      <c r="Q2" s="119">
        <f>(Q17*Q18*Q19)/((1-EXP(-Q19*Q18))*Q21*Q34*Q26*Q27*Q28*Q29*Q30*(Q31/24)*(Q32/365)*Q33)</f>
        <v>0.051881135749723174</v>
      </c>
      <c r="R2" s="122" t="s">
        <v>113</v>
      </c>
    </row>
    <row r="3" spans="1:18" s="111" customFormat="1" ht="15">
      <c r="A3" s="123"/>
      <c r="B3" s="124">
        <f>((B11*B12*B14)/(((1-EXP(-B13*B12))/(B13*B12))*B17*B18*B19*B20*B21*(B28/24)*(B23/365)*B36))</f>
        <v>0.07534767834646743</v>
      </c>
      <c r="C3" s="125" t="s">
        <v>93</v>
      </c>
      <c r="D3" s="126" t="s">
        <v>22</v>
      </c>
      <c r="E3" s="124">
        <f>((E20*E21*E22)/((1-EXP(-E22*E21))*E25*E40*E26*E27*(E34/24)*(E31/365)))/E43</f>
        <v>12.326360783158284</v>
      </c>
      <c r="F3" s="127" t="s">
        <v>104</v>
      </c>
      <c r="G3" s="128" t="s">
        <v>23</v>
      </c>
      <c r="H3" s="124">
        <f>(H17*H18*H19)/((1-EXP(-H19*H18))*H25*H35*H26*H27*H28*H29*H30*(H31/24)*(H32/365)*H33)</f>
        <v>0.06548077555110807</v>
      </c>
      <c r="I3" s="127" t="s">
        <v>112</v>
      </c>
      <c r="J3" s="129"/>
      <c r="K3" s="130">
        <f>(K11*K12*K13)/(((1-EXP(-K13*K12))/(K13*K12))*K17*K18*K19*K20*K21*(K26/24)*(K23/365)*K31)</f>
        <v>10.268171188805677</v>
      </c>
      <c r="L3" s="131" t="s">
        <v>93</v>
      </c>
      <c r="M3" s="132" t="s">
        <v>22</v>
      </c>
      <c r="N3" s="130">
        <f>(N20*N21*N22)/((1-EXP(-N22*N21))*N25*N33*N26*N27*(N30/24)*(N29/365)*N31)</f>
        <v>1399.2085213314792</v>
      </c>
      <c r="O3" s="133" t="s">
        <v>104</v>
      </c>
      <c r="P3" s="134" t="s">
        <v>23</v>
      </c>
      <c r="Q3" s="130">
        <f>(Q17*Q18*Q19)/((1-EXP(-Q19*Q18))*Q25*Q35*Q26*Q27*Q28*Q29*Q30*(Q31/24)*(Q32/365)*Q33)</f>
        <v>0.28602002760724005</v>
      </c>
      <c r="R3" s="133" t="s">
        <v>112</v>
      </c>
    </row>
    <row r="4" spans="1:18" s="111" customFormat="1" ht="15">
      <c r="A4" s="135" t="s">
        <v>24</v>
      </c>
      <c r="B4" s="136">
        <f>(1/((1/B2)+(1/B3)))</f>
        <v>0.0005161141912249115</v>
      </c>
      <c r="C4" s="137" t="s">
        <v>92</v>
      </c>
      <c r="D4" s="138" t="s">
        <v>25</v>
      </c>
      <c r="E4" s="124">
        <f>(1/((1/E2)+(1/E3)))</f>
        <v>0.0003054827750402019</v>
      </c>
      <c r="F4" s="127" t="s">
        <v>105</v>
      </c>
      <c r="G4" s="128"/>
      <c r="H4" s="124">
        <f>(H17*H18*H19)/((1-EXP(-H19*H18))*H22*H36*H26*H27*H28*H29*H30*(H31/24)*(H32/365)*H33)</f>
        <v>102.16858596626791</v>
      </c>
      <c r="I4" s="127" t="s">
        <v>114</v>
      </c>
      <c r="J4" s="129" t="s">
        <v>24</v>
      </c>
      <c r="K4" s="130">
        <f>(1/((1/K2)+(1/K3)))</f>
        <v>0.27020759734328476</v>
      </c>
      <c r="L4" s="131" t="s">
        <v>92</v>
      </c>
      <c r="M4" s="139" t="s">
        <v>25</v>
      </c>
      <c r="N4" s="140">
        <f>(1/((1/N2)+(1/N3)))</f>
        <v>6.300108739711044</v>
      </c>
      <c r="O4" s="133" t="s">
        <v>105</v>
      </c>
      <c r="P4" s="134"/>
      <c r="Q4" s="130">
        <f>(Q17*Q18*Q19)/((1-EXP(-Q19*Q18))*Q22*Q36*Q26*Q27*Q28*Q29*Q30*(Q31/24)*(Q32/365)*Q33)</f>
        <v>446.2723835006583</v>
      </c>
      <c r="R4" s="133" t="s">
        <v>114</v>
      </c>
    </row>
    <row r="5" spans="1:18" s="111" customFormat="1" ht="15">
      <c r="A5" s="141" t="s">
        <v>20</v>
      </c>
      <c r="B5" s="142">
        <f>B2/B43</f>
        <v>2.29918335267859E-06</v>
      </c>
      <c r="C5" s="143" t="s">
        <v>91</v>
      </c>
      <c r="D5" s="144" t="s">
        <v>20</v>
      </c>
      <c r="E5" s="142">
        <f>E20/(E24*E28*E26*E27)/E43</f>
        <v>0.00030377668308702825</v>
      </c>
      <c r="F5" s="145" t="s">
        <v>103</v>
      </c>
      <c r="G5" s="128"/>
      <c r="H5" s="124">
        <f>(H17*H18*H19)/((1-EXP(-H19*H18))*H23*H37*H26*H27*H28*H29*H30*(H31/24)*(H32/365)*H33)</f>
        <v>0.022260572703908705</v>
      </c>
      <c r="I5" s="127" t="s">
        <v>115</v>
      </c>
      <c r="J5" s="146"/>
      <c r="K5" s="147">
        <f>K2/K33</f>
        <v>0.01026788106440215</v>
      </c>
      <c r="L5" s="148" t="s">
        <v>91</v>
      </c>
      <c r="M5" s="134" t="s">
        <v>21</v>
      </c>
      <c r="N5" s="130">
        <f>(N20)/(N24*N28*N26*N27*(N30/24)*(N29/365)*N32)</f>
        <v>0.2517241379310345</v>
      </c>
      <c r="O5" s="149" t="s">
        <v>103</v>
      </c>
      <c r="P5" s="134"/>
      <c r="Q5" s="130">
        <f>(Q17*Q18*Q19)/((1-EXP(-Q19*Q18))*Q23*Q37*Q26*Q27*Q28*Q29*Q30*(Q31/24)*(Q32/365)*Q33)</f>
        <v>0.09723418157067323</v>
      </c>
      <c r="R5" s="133" t="s">
        <v>115</v>
      </c>
    </row>
    <row r="6" spans="1:18" s="111" customFormat="1" ht="15">
      <c r="A6" s="123"/>
      <c r="B6" s="124">
        <f>B3/B43</f>
        <v>0.0003333593407929703</v>
      </c>
      <c r="C6" s="125" t="s">
        <v>90</v>
      </c>
      <c r="D6" s="126" t="s">
        <v>28</v>
      </c>
      <c r="E6" s="124">
        <f>E20/(E25*E40*E26*E27*(E34/24)*(E31/365)*E37)/E43</f>
        <v>12.257215465601753</v>
      </c>
      <c r="F6" s="127" t="s">
        <v>104</v>
      </c>
      <c r="G6" s="128"/>
      <c r="H6" s="124">
        <f>(H17*H18*H19)/((1-EXP(-H19*H18))*H24*H38*H26*H27*H28*H29*H30*(H31/24)*(H32/365)*H33)</f>
        <v>0.014005610326209226</v>
      </c>
      <c r="I6" s="127" t="s">
        <v>116</v>
      </c>
      <c r="J6" s="129"/>
      <c r="K6" s="130">
        <f>K3/K33</f>
        <v>0.37992233398581043</v>
      </c>
      <c r="L6" s="131" t="s">
        <v>90</v>
      </c>
      <c r="M6" s="132" t="s">
        <v>28</v>
      </c>
      <c r="N6" s="130">
        <f>(N20)/(N25*N33*N26*N27*(N30/24)*(N29/365)*N32)</f>
        <v>55.6543837357052</v>
      </c>
      <c r="O6" s="133" t="s">
        <v>104</v>
      </c>
      <c r="P6" s="139"/>
      <c r="Q6" s="140">
        <f>(Q17*Q18*Q19)/((1-EXP(-Q19*Q18))*Q24*Q38*Q26*Q27*Q28*Q29*Q30*(Q31/24)*(Q32/365)*Q33)</f>
        <v>0.061176505904881905</v>
      </c>
      <c r="R6" s="150" t="s">
        <v>116</v>
      </c>
    </row>
    <row r="7" spans="1:18" s="111" customFormat="1" ht="15.75" thickBot="1">
      <c r="A7" s="135" t="s">
        <v>24</v>
      </c>
      <c r="B7" s="136">
        <f>(1/((1/B5)+(1/B6)))</f>
        <v>2.2834344778282064E-06</v>
      </c>
      <c r="C7" s="137" t="s">
        <v>89</v>
      </c>
      <c r="D7" s="151" t="s">
        <v>25</v>
      </c>
      <c r="E7" s="152">
        <f>(1/((1/E5)+(1/E6)))</f>
        <v>0.0003037691546245912</v>
      </c>
      <c r="F7" s="127" t="s">
        <v>105</v>
      </c>
      <c r="G7" s="153" t="s">
        <v>20</v>
      </c>
      <c r="H7" s="142">
        <f>H2/H39</f>
        <v>0.00043946932755031115</v>
      </c>
      <c r="I7" s="154" t="s">
        <v>117</v>
      </c>
      <c r="J7" s="155"/>
      <c r="K7" s="140">
        <f>(1/((1/K5)+(1/K6)))</f>
        <v>0.009997681101701546</v>
      </c>
      <c r="L7" s="156" t="s">
        <v>89</v>
      </c>
      <c r="M7" s="134" t="s">
        <v>25</v>
      </c>
      <c r="N7" s="130">
        <f>(1/((1/N5)+(1/N6)))</f>
        <v>0.25059071898939855</v>
      </c>
      <c r="O7" s="133" t="s">
        <v>105</v>
      </c>
      <c r="P7" s="134" t="s">
        <v>21</v>
      </c>
      <c r="Q7" s="130">
        <f>Q2/Q39</f>
        <v>0.0019196020227397594</v>
      </c>
      <c r="R7" s="133" t="s">
        <v>117</v>
      </c>
    </row>
    <row r="8" spans="1:18" s="111" customFormat="1" ht="15.75" thickTop="1">
      <c r="A8" s="141" t="s">
        <v>20</v>
      </c>
      <c r="B8" s="142">
        <f>B2*B15*B44*B45</f>
        <v>0</v>
      </c>
      <c r="C8" s="157" t="s">
        <v>95</v>
      </c>
      <c r="D8" s="115" t="s">
        <v>20</v>
      </c>
      <c r="E8" s="113">
        <f>E2/E43</f>
        <v>1.1303142800969497E-05</v>
      </c>
      <c r="F8" s="116" t="s">
        <v>106</v>
      </c>
      <c r="G8" s="128" t="s">
        <v>23</v>
      </c>
      <c r="H8" s="124">
        <f>H3/H39</f>
        <v>0.002422788695391001</v>
      </c>
      <c r="I8" s="127" t="s">
        <v>118</v>
      </c>
      <c r="J8" s="129"/>
      <c r="K8" s="130">
        <f>K2*K15*K34*K35</f>
        <v>2.8100520602183667E-10</v>
      </c>
      <c r="L8" s="131" t="s">
        <v>95</v>
      </c>
      <c r="M8" s="121" t="s">
        <v>21</v>
      </c>
      <c r="N8" s="119">
        <f>N2/N34</f>
        <v>0.23415835018765163</v>
      </c>
      <c r="O8" s="122" t="s">
        <v>106</v>
      </c>
      <c r="P8" s="134" t="s">
        <v>23</v>
      </c>
      <c r="Q8" s="130">
        <f>Q3/Q39</f>
        <v>0.010582741021467893</v>
      </c>
      <c r="R8" s="133" t="s">
        <v>118</v>
      </c>
    </row>
    <row r="9" spans="1:18" s="111" customFormat="1" ht="15">
      <c r="A9" s="123"/>
      <c r="B9" s="124">
        <f>B3*B15*B44*B45</f>
        <v>0</v>
      </c>
      <c r="C9" s="158" t="s">
        <v>96</v>
      </c>
      <c r="D9" s="126" t="s">
        <v>22</v>
      </c>
      <c r="E9" s="124">
        <f>E3/E43</f>
        <v>0.456075348976857</v>
      </c>
      <c r="F9" s="127" t="s">
        <v>107</v>
      </c>
      <c r="G9" s="128"/>
      <c r="H9" s="124">
        <f>H4/H39</f>
        <v>3.7802376807519167</v>
      </c>
      <c r="I9" s="127" t="s">
        <v>119</v>
      </c>
      <c r="J9" s="129"/>
      <c r="K9" s="130">
        <f>K3*K15*K34*K35</f>
        <v>1.0397486400977888E-08</v>
      </c>
      <c r="L9" s="131" t="s">
        <v>96</v>
      </c>
      <c r="M9" s="132" t="s">
        <v>22</v>
      </c>
      <c r="N9" s="130">
        <f>N3/N34</f>
        <v>51.770715289264785</v>
      </c>
      <c r="O9" s="133" t="s">
        <v>107</v>
      </c>
      <c r="P9" s="134"/>
      <c r="Q9" s="130">
        <f>Q4/Q39</f>
        <v>16.512078189524374</v>
      </c>
      <c r="R9" s="133" t="s">
        <v>119</v>
      </c>
    </row>
    <row r="10" spans="1:18" s="111" customFormat="1" ht="15.75" thickBot="1">
      <c r="A10" s="159" t="s">
        <v>24</v>
      </c>
      <c r="B10" s="152" t="e">
        <f>(1/((1/B8)+(1/B9)))</f>
        <v>#DIV/0!</v>
      </c>
      <c r="C10" s="160" t="s">
        <v>97</v>
      </c>
      <c r="D10" s="138" t="s">
        <v>25</v>
      </c>
      <c r="E10" s="124">
        <f>(1/((1/E8)+(1/E9)))</f>
        <v>1.130286267648748E-05</v>
      </c>
      <c r="F10" s="127" t="s">
        <v>108</v>
      </c>
      <c r="G10" s="128"/>
      <c r="H10" s="124">
        <f>H5/H39</f>
        <v>0.0008236411900446229</v>
      </c>
      <c r="I10" s="127" t="s">
        <v>120</v>
      </c>
      <c r="J10" s="161"/>
      <c r="K10" s="162">
        <f>(1/((1/K8)+(1/K9)))</f>
        <v>2.736105356210458E-10</v>
      </c>
      <c r="L10" s="163" t="s">
        <v>97</v>
      </c>
      <c r="M10" s="139" t="s">
        <v>25</v>
      </c>
      <c r="N10" s="140">
        <f>(1/((1/N8)+(1/N9)))</f>
        <v>0.23310402336930883</v>
      </c>
      <c r="O10" s="150" t="s">
        <v>108</v>
      </c>
      <c r="P10" s="134"/>
      <c r="Q10" s="130">
        <f>Q5/Q39</f>
        <v>0.0035976647181149134</v>
      </c>
      <c r="R10" s="133" t="s">
        <v>120</v>
      </c>
    </row>
    <row r="11" spans="1:18" s="111" customFormat="1" ht="15.75" thickTop="1">
      <c r="A11" s="111" t="s">
        <v>26</v>
      </c>
      <c r="B11" s="164">
        <v>1E-06</v>
      </c>
      <c r="D11" s="144" t="s">
        <v>20</v>
      </c>
      <c r="E11" s="142">
        <f>E5/E43</f>
        <v>1.1239737274220057E-05</v>
      </c>
      <c r="F11" s="154" t="s">
        <v>106</v>
      </c>
      <c r="G11" s="128"/>
      <c r="H11" s="124">
        <f>H6/H39</f>
        <v>0.0005182075820697419</v>
      </c>
      <c r="I11" s="127" t="s">
        <v>121</v>
      </c>
      <c r="J11" s="111" t="s">
        <v>26</v>
      </c>
      <c r="K11" s="164">
        <v>1E-06</v>
      </c>
      <c r="M11" s="134" t="s">
        <v>21</v>
      </c>
      <c r="N11" s="130">
        <f>N5/N34</f>
        <v>0.009313793103448285</v>
      </c>
      <c r="O11" s="133" t="s">
        <v>106</v>
      </c>
      <c r="P11" s="139"/>
      <c r="Q11" s="140">
        <f>Q6/Q39</f>
        <v>0.0022635307184806328</v>
      </c>
      <c r="R11" s="150" t="s">
        <v>121</v>
      </c>
    </row>
    <row r="12" spans="1:18" s="111" customFormat="1" ht="18.75">
      <c r="A12" s="165" t="s">
        <v>27</v>
      </c>
      <c r="B12" s="164">
        <v>26</v>
      </c>
      <c r="D12" s="126" t="s">
        <v>28</v>
      </c>
      <c r="E12" s="124">
        <f>E6/E43</f>
        <v>0.45351697222726534</v>
      </c>
      <c r="F12" s="127" t="s">
        <v>107</v>
      </c>
      <c r="G12" s="153" t="s">
        <v>20</v>
      </c>
      <c r="H12" s="142">
        <f>H2*H20*H40*H42</f>
        <v>1.2027132779779977E-08</v>
      </c>
      <c r="I12" s="154" t="s">
        <v>123</v>
      </c>
      <c r="J12" s="165" t="s">
        <v>29</v>
      </c>
      <c r="K12" s="164">
        <v>25</v>
      </c>
      <c r="M12" s="132" t="s">
        <v>28</v>
      </c>
      <c r="N12" s="130">
        <f>N6/N34</f>
        <v>2.0592121982210947</v>
      </c>
      <c r="O12" s="133" t="s">
        <v>107</v>
      </c>
      <c r="P12" s="134" t="s">
        <v>21</v>
      </c>
      <c r="Q12" s="130">
        <f>Q2*Q20*Q40*Q42</f>
        <v>5.253451598207894E-08</v>
      </c>
      <c r="R12" s="166" t="s">
        <v>123</v>
      </c>
    </row>
    <row r="13" spans="1:18" s="111" customFormat="1" ht="15.75" thickBot="1">
      <c r="A13" s="165" t="s">
        <v>3</v>
      </c>
      <c r="B13" s="164">
        <v>0.38</v>
      </c>
      <c r="D13" s="151" t="s">
        <v>25</v>
      </c>
      <c r="E13" s="152">
        <f>(1/((1/E11)+(1/E12)))</f>
        <v>1.1239458721109883E-05</v>
      </c>
      <c r="F13" s="127" t="s">
        <v>108</v>
      </c>
      <c r="G13" s="128" t="s">
        <v>23</v>
      </c>
      <c r="H13" s="124">
        <f>H3*H20*H40*H41</f>
        <v>6.630542681839741E-11</v>
      </c>
      <c r="I13" s="127" t="s">
        <v>122</v>
      </c>
      <c r="J13" s="165" t="s">
        <v>3</v>
      </c>
      <c r="K13" s="164">
        <v>0.38</v>
      </c>
      <c r="M13" s="134" t="s">
        <v>25</v>
      </c>
      <c r="N13" s="162">
        <f>(1/((1/N11)+(1/N12)))</f>
        <v>0.009271856602607756</v>
      </c>
      <c r="O13" s="167" t="s">
        <v>108</v>
      </c>
      <c r="P13" s="134" t="s">
        <v>23</v>
      </c>
      <c r="Q13" s="130">
        <f>Q3*Q20*Q40*Q41</f>
        <v>2.8962210434275987E-10</v>
      </c>
      <c r="R13" s="168" t="s">
        <v>122</v>
      </c>
    </row>
    <row r="14" spans="1:18" s="111" customFormat="1" ht="15.75" thickTop="1">
      <c r="A14" s="169" t="s">
        <v>2</v>
      </c>
      <c r="B14" s="170">
        <f>0.693/B15</f>
        <v>0.00043312499999999997</v>
      </c>
      <c r="D14" s="115" t="s">
        <v>20</v>
      </c>
      <c r="E14" s="113">
        <f>E2*E23*E44*E45</f>
        <v>3.093376278473295E-13</v>
      </c>
      <c r="F14" s="116" t="s">
        <v>109</v>
      </c>
      <c r="G14" s="128"/>
      <c r="H14" s="124">
        <f>H4*H20*H40*H42</f>
        <v>0.0001034552758868612</v>
      </c>
      <c r="I14" s="127" t="s">
        <v>124</v>
      </c>
      <c r="J14" s="169" t="s">
        <v>2</v>
      </c>
      <c r="K14" s="170">
        <f>0.693/K15</f>
        <v>0.00043312499999999997</v>
      </c>
      <c r="M14" s="121" t="s">
        <v>21</v>
      </c>
      <c r="N14" s="119">
        <f>N2*N23*N35*N36</f>
        <v>6.408305182296699E-09</v>
      </c>
      <c r="O14" s="122" t="s">
        <v>109</v>
      </c>
      <c r="P14" s="134"/>
      <c r="Q14" s="130">
        <f>Q4*Q20*Q40*Q42</f>
        <v>0.00045189264507380976</v>
      </c>
      <c r="R14" s="168" t="s">
        <v>124</v>
      </c>
    </row>
    <row r="15" spans="1:18" s="111" customFormat="1" ht="15">
      <c r="A15" s="171" t="s">
        <v>30</v>
      </c>
      <c r="B15" s="170">
        <v>1600</v>
      </c>
      <c r="C15" s="111" t="s">
        <v>31</v>
      </c>
      <c r="D15" s="126" t="s">
        <v>22</v>
      </c>
      <c r="E15" s="124">
        <f>E3*E23*E44*E45</f>
        <v>1.2481596406978336E-08</v>
      </c>
      <c r="F15" s="127" t="s">
        <v>110</v>
      </c>
      <c r="G15" s="128"/>
      <c r="H15" s="124">
        <f>H5*H20*H40*H42</f>
        <v>2.2540917726342607E-08</v>
      </c>
      <c r="I15" s="127" t="s">
        <v>125</v>
      </c>
      <c r="J15" s="171" t="s">
        <v>30</v>
      </c>
      <c r="K15" s="170">
        <v>1600</v>
      </c>
      <c r="M15" s="132" t="s">
        <v>22</v>
      </c>
      <c r="N15" s="130">
        <f>N3*N23*N35*N36</f>
        <v>1.4168298624137553E-06</v>
      </c>
      <c r="O15" s="133" t="s">
        <v>110</v>
      </c>
      <c r="P15" s="134"/>
      <c r="Q15" s="130">
        <f>Q5*Q20*Q40*Q42</f>
        <v>9.845872862866452E-08</v>
      </c>
      <c r="R15" s="168" t="s">
        <v>125</v>
      </c>
    </row>
    <row r="16" spans="1:18" s="111" customFormat="1" ht="15.75" thickBot="1">
      <c r="A16" s="169" t="s">
        <v>32</v>
      </c>
      <c r="B16" s="170">
        <v>7.3E-10</v>
      </c>
      <c r="C16" s="111" t="s">
        <v>33</v>
      </c>
      <c r="D16" s="138" t="s">
        <v>25</v>
      </c>
      <c r="E16" s="124">
        <f>(1/((1/E14)+(1/E15)))</f>
        <v>3.0932996156864096E-13</v>
      </c>
      <c r="F16" s="127" t="s">
        <v>111</v>
      </c>
      <c r="G16" s="172"/>
      <c r="H16" s="152">
        <f>H6*H20*H40*H42</f>
        <v>1.4181994069490555E-08</v>
      </c>
      <c r="I16" s="173" t="s">
        <v>126</v>
      </c>
      <c r="J16" s="169" t="s">
        <v>34</v>
      </c>
      <c r="K16" s="174">
        <v>2.95E-10</v>
      </c>
      <c r="L16" s="111" t="s">
        <v>35</v>
      </c>
      <c r="M16" s="139" t="s">
        <v>25</v>
      </c>
      <c r="N16" s="140">
        <f>(1/((1/N14)+(1/N15)))</f>
        <v>6.379450998756346E-09</v>
      </c>
      <c r="O16" s="150" t="s">
        <v>111</v>
      </c>
      <c r="P16" s="175"/>
      <c r="Q16" s="162">
        <f>Q6*Q20*Q40*Q42</f>
        <v>6.194695009553475E-08</v>
      </c>
      <c r="R16" s="176" t="s">
        <v>126</v>
      </c>
    </row>
    <row r="17" spans="1:17" s="111" customFormat="1" ht="15.75" thickTop="1">
      <c r="A17" s="169" t="s">
        <v>36</v>
      </c>
      <c r="B17" s="170">
        <v>1.54E-06</v>
      </c>
      <c r="C17" s="111" t="s">
        <v>37</v>
      </c>
      <c r="D17" s="144" t="s">
        <v>20</v>
      </c>
      <c r="E17" s="142">
        <f>E5*E23*E44*E45</f>
        <v>3.076023834482762E-13</v>
      </c>
      <c r="F17" s="154" t="s">
        <v>109</v>
      </c>
      <c r="G17" s="111" t="s">
        <v>26</v>
      </c>
      <c r="H17" s="164">
        <v>1E-06</v>
      </c>
      <c r="J17" s="169" t="s">
        <v>36</v>
      </c>
      <c r="K17" s="170">
        <v>1.54E-06</v>
      </c>
      <c r="L17" s="111" t="s">
        <v>37</v>
      </c>
      <c r="M17" s="134" t="s">
        <v>21</v>
      </c>
      <c r="N17" s="130">
        <f>N5*N23*N35*N36</f>
        <v>2.548942993655172E-10</v>
      </c>
      <c r="O17" s="133" t="s">
        <v>109</v>
      </c>
      <c r="P17" s="111" t="s">
        <v>26</v>
      </c>
      <c r="Q17" s="164">
        <v>1E-06</v>
      </c>
    </row>
    <row r="18" spans="1:17" s="111" customFormat="1" ht="18.75">
      <c r="A18" s="111" t="s">
        <v>40</v>
      </c>
      <c r="B18" s="164">
        <v>1</v>
      </c>
      <c r="D18" s="126" t="s">
        <v>28</v>
      </c>
      <c r="E18" s="124">
        <f>E12*E23*E44*E45</f>
        <v>4.5922847064396536E-10</v>
      </c>
      <c r="F18" s="127" t="s">
        <v>110</v>
      </c>
      <c r="G18" s="165" t="s">
        <v>27</v>
      </c>
      <c r="H18" s="164">
        <v>26</v>
      </c>
      <c r="J18" s="111" t="s">
        <v>40</v>
      </c>
      <c r="K18" s="164">
        <v>1</v>
      </c>
      <c r="M18" s="132" t="s">
        <v>28</v>
      </c>
      <c r="N18" s="130">
        <f>N6*N23*N35*N36</f>
        <v>5.635528346836086E-08</v>
      </c>
      <c r="O18" s="133" t="s">
        <v>110</v>
      </c>
      <c r="P18" s="165" t="s">
        <v>27</v>
      </c>
      <c r="Q18" s="164">
        <v>26</v>
      </c>
    </row>
    <row r="19" spans="1:17" s="111" customFormat="1" ht="15.75" thickBot="1">
      <c r="A19" s="111" t="s">
        <v>44</v>
      </c>
      <c r="B19" s="164">
        <v>1</v>
      </c>
      <c r="D19" s="151" t="s">
        <v>25</v>
      </c>
      <c r="E19" s="152">
        <f>(1/((1/E17)+(1/E18)))</f>
        <v>3.073964818186615E-13</v>
      </c>
      <c r="F19" s="173" t="s">
        <v>111</v>
      </c>
      <c r="G19" s="169" t="s">
        <v>2</v>
      </c>
      <c r="H19" s="170">
        <f>0.693/H20</f>
        <v>0.00043312499999999997</v>
      </c>
      <c r="J19" s="111" t="s">
        <v>44</v>
      </c>
      <c r="K19" s="164">
        <v>1</v>
      </c>
      <c r="M19" s="177" t="s">
        <v>25</v>
      </c>
      <c r="N19" s="162">
        <f>(1/((1/N17)+(1/N18)))</f>
        <v>2.537466063814814E-10</v>
      </c>
      <c r="O19" s="167" t="s">
        <v>111</v>
      </c>
      <c r="P19" s="169" t="s">
        <v>2</v>
      </c>
      <c r="Q19" s="170">
        <f>0.693/Q20</f>
        <v>0.00043312499999999997</v>
      </c>
    </row>
    <row r="20" spans="1:18" s="111" customFormat="1" ht="15" thickTop="1">
      <c r="A20" s="111" t="s">
        <v>48</v>
      </c>
      <c r="B20" s="178">
        <v>1</v>
      </c>
      <c r="D20" s="111" t="s">
        <v>26</v>
      </c>
      <c r="E20" s="164">
        <v>1E-06</v>
      </c>
      <c r="G20" s="171" t="s">
        <v>30</v>
      </c>
      <c r="H20" s="170">
        <v>1600</v>
      </c>
      <c r="I20" s="111" t="s">
        <v>31</v>
      </c>
      <c r="J20" s="111" t="s">
        <v>48</v>
      </c>
      <c r="K20" s="178">
        <v>1</v>
      </c>
      <c r="M20" s="111" t="s">
        <v>26</v>
      </c>
      <c r="N20" s="164">
        <v>1E-06</v>
      </c>
      <c r="P20" s="171" t="s">
        <v>30</v>
      </c>
      <c r="Q20" s="170">
        <v>1600</v>
      </c>
      <c r="R20" s="111" t="s">
        <v>31</v>
      </c>
    </row>
    <row r="21" spans="1:18" s="111" customFormat="1" ht="18.75">
      <c r="A21" s="111" t="s">
        <v>50</v>
      </c>
      <c r="B21" s="178">
        <v>1</v>
      </c>
      <c r="D21" s="165" t="s">
        <v>27</v>
      </c>
      <c r="E21" s="164">
        <v>26</v>
      </c>
      <c r="G21" s="169" t="s">
        <v>38</v>
      </c>
      <c r="H21" s="178">
        <v>8.49E-06</v>
      </c>
      <c r="I21" s="165" t="s">
        <v>39</v>
      </c>
      <c r="J21" s="111" t="s">
        <v>50</v>
      </c>
      <c r="K21" s="178">
        <v>1</v>
      </c>
      <c r="M21" s="165" t="s">
        <v>27</v>
      </c>
      <c r="N21" s="164">
        <v>26</v>
      </c>
      <c r="P21" s="169" t="s">
        <v>38</v>
      </c>
      <c r="Q21" s="178">
        <v>8.49E-06</v>
      </c>
      <c r="R21" s="165" t="s">
        <v>39</v>
      </c>
    </row>
    <row r="22" spans="1:18" s="111" customFormat="1" ht="14.25">
      <c r="A22" s="111" t="s">
        <v>84</v>
      </c>
      <c r="B22" s="164">
        <f>(((B26*B24*B29)+(B27*B24*B31))*B33*B37*B34*B39)+(((B26*B25*B30)+(B27*B25*B32))*B33*B38*B35*B40)</f>
        <v>293300</v>
      </c>
      <c r="C22" s="111" t="s">
        <v>53</v>
      </c>
      <c r="D22" s="169" t="s">
        <v>2</v>
      </c>
      <c r="E22" s="170">
        <f>0.693/E23</f>
        <v>0.00043312499999999997</v>
      </c>
      <c r="G22" s="169" t="s">
        <v>42</v>
      </c>
      <c r="H22" s="164">
        <v>9.87E-10</v>
      </c>
      <c r="I22" s="165" t="s">
        <v>43</v>
      </c>
      <c r="J22" s="111" t="s">
        <v>52</v>
      </c>
      <c r="K22" s="164">
        <f>((K24*K27)+(K25*K28))*K29*K30*K32</f>
        <v>176.39999999999998</v>
      </c>
      <c r="L22" s="111" t="s">
        <v>53</v>
      </c>
      <c r="M22" s="169" t="s">
        <v>2</v>
      </c>
      <c r="N22" s="170">
        <f>0.693/N23</f>
        <v>0.00043312499999999997</v>
      </c>
      <c r="P22" s="169" t="s">
        <v>42</v>
      </c>
      <c r="Q22" s="164">
        <v>9.87E-10</v>
      </c>
      <c r="R22" s="165" t="s">
        <v>43</v>
      </c>
    </row>
    <row r="23" spans="1:18" s="111" customFormat="1" ht="14.25">
      <c r="A23" s="111" t="s">
        <v>58</v>
      </c>
      <c r="B23" s="178">
        <v>350</v>
      </c>
      <c r="C23" s="111" t="s">
        <v>59</v>
      </c>
      <c r="D23" s="171" t="s">
        <v>30</v>
      </c>
      <c r="E23" s="170">
        <v>1600</v>
      </c>
      <c r="F23" s="111" t="s">
        <v>31</v>
      </c>
      <c r="G23" s="169" t="s">
        <v>47</v>
      </c>
      <c r="H23" s="164">
        <v>4.53E-06</v>
      </c>
      <c r="I23" s="165" t="s">
        <v>39</v>
      </c>
      <c r="J23" s="111" t="s">
        <v>61</v>
      </c>
      <c r="K23" s="178">
        <v>250</v>
      </c>
      <c r="L23" s="111" t="s">
        <v>59</v>
      </c>
      <c r="M23" s="171" t="s">
        <v>30</v>
      </c>
      <c r="N23" s="170">
        <v>1600</v>
      </c>
      <c r="O23" s="111" t="s">
        <v>31</v>
      </c>
      <c r="P23" s="169" t="s">
        <v>47</v>
      </c>
      <c r="Q23" s="164">
        <v>4.53E-06</v>
      </c>
      <c r="R23" s="165" t="s">
        <v>39</v>
      </c>
    </row>
    <row r="24" spans="1:18" s="111" customFormat="1" ht="14.25">
      <c r="A24" s="111" t="s">
        <v>62</v>
      </c>
      <c r="B24" s="178">
        <v>350</v>
      </c>
      <c r="C24" s="111" t="s">
        <v>59</v>
      </c>
      <c r="D24" s="169" t="s">
        <v>41</v>
      </c>
      <c r="E24" s="164">
        <v>1.16E-08</v>
      </c>
      <c r="F24" s="111" t="s">
        <v>33</v>
      </c>
      <c r="G24" s="169" t="s">
        <v>49</v>
      </c>
      <c r="H24" s="164">
        <v>7.2E-06</v>
      </c>
      <c r="I24" s="165" t="s">
        <v>39</v>
      </c>
      <c r="J24" s="111" t="s">
        <v>6</v>
      </c>
      <c r="K24" s="164">
        <v>0.5</v>
      </c>
      <c r="M24" s="169" t="s">
        <v>41</v>
      </c>
      <c r="N24" s="164">
        <v>1.16E-08</v>
      </c>
      <c r="O24" s="111" t="s">
        <v>33</v>
      </c>
      <c r="P24" s="169" t="s">
        <v>49</v>
      </c>
      <c r="Q24" s="164">
        <v>7.2E-06</v>
      </c>
      <c r="R24" s="165" t="s">
        <v>39</v>
      </c>
    </row>
    <row r="25" spans="1:18" s="111" customFormat="1" ht="14.25">
      <c r="A25" s="111" t="s">
        <v>66</v>
      </c>
      <c r="B25" s="178">
        <v>350</v>
      </c>
      <c r="C25" s="111" t="s">
        <v>59</v>
      </c>
      <c r="D25" s="169" t="s">
        <v>45</v>
      </c>
      <c r="E25" s="170">
        <v>7.87E-09</v>
      </c>
      <c r="F25" s="111" t="s">
        <v>46</v>
      </c>
      <c r="G25" s="169" t="s">
        <v>51</v>
      </c>
      <c r="H25" s="170">
        <v>1.54E-06</v>
      </c>
      <c r="I25" s="165" t="s">
        <v>39</v>
      </c>
      <c r="J25" s="111" t="s">
        <v>7</v>
      </c>
      <c r="K25" s="164">
        <v>0.1</v>
      </c>
      <c r="M25" s="169" t="s">
        <v>45</v>
      </c>
      <c r="N25" s="170">
        <v>7.87E-09</v>
      </c>
      <c r="O25" s="111" t="s">
        <v>46</v>
      </c>
      <c r="P25" s="169" t="s">
        <v>51</v>
      </c>
      <c r="Q25" s="170">
        <v>1.54E-06</v>
      </c>
      <c r="R25" s="165" t="s">
        <v>39</v>
      </c>
    </row>
    <row r="26" spans="1:17" s="111" customFormat="1" ht="14.25">
      <c r="A26" s="111" t="s">
        <v>6</v>
      </c>
      <c r="B26" s="164">
        <v>0.5</v>
      </c>
      <c r="D26" s="111" t="s">
        <v>40</v>
      </c>
      <c r="E26" s="164">
        <v>1</v>
      </c>
      <c r="G26" s="111" t="s">
        <v>40</v>
      </c>
      <c r="H26" s="164">
        <v>1</v>
      </c>
      <c r="J26" s="111" t="s">
        <v>68</v>
      </c>
      <c r="K26" s="164">
        <v>8</v>
      </c>
      <c r="L26" s="111" t="s">
        <v>65</v>
      </c>
      <c r="M26" s="111" t="s">
        <v>40</v>
      </c>
      <c r="N26" s="164">
        <v>1</v>
      </c>
      <c r="P26" s="111" t="s">
        <v>40</v>
      </c>
      <c r="Q26" s="164">
        <v>1</v>
      </c>
    </row>
    <row r="27" spans="1:17" s="111" customFormat="1" ht="14.25">
      <c r="A27" s="111" t="s">
        <v>7</v>
      </c>
      <c r="B27" s="164">
        <v>0.1</v>
      </c>
      <c r="D27" s="111" t="s">
        <v>44</v>
      </c>
      <c r="E27" s="164">
        <v>1</v>
      </c>
      <c r="G27" s="111" t="s">
        <v>44</v>
      </c>
      <c r="H27" s="164">
        <v>1</v>
      </c>
      <c r="J27" s="111" t="s">
        <v>70</v>
      </c>
      <c r="K27" s="164">
        <v>4</v>
      </c>
      <c r="L27" s="111" t="s">
        <v>65</v>
      </c>
      <c r="M27" s="111" t="s">
        <v>44</v>
      </c>
      <c r="N27" s="164">
        <v>1</v>
      </c>
      <c r="P27" s="111" t="s">
        <v>44</v>
      </c>
      <c r="Q27" s="164">
        <v>1</v>
      </c>
    </row>
    <row r="28" spans="1:17" s="111" customFormat="1" ht="14.25">
      <c r="A28" s="111" t="s">
        <v>5</v>
      </c>
      <c r="B28" s="164">
        <v>24</v>
      </c>
      <c r="C28" s="111" t="s">
        <v>65</v>
      </c>
      <c r="D28" s="111" t="s">
        <v>54</v>
      </c>
      <c r="E28" s="178">
        <f>(E38*E29*(E35/24)*E32)+(E39*E30*(E36/24)*E33)</f>
        <v>10500</v>
      </c>
      <c r="F28" s="111" t="s">
        <v>55</v>
      </c>
      <c r="G28" s="111" t="s">
        <v>48</v>
      </c>
      <c r="H28" s="178">
        <v>1</v>
      </c>
      <c r="J28" s="111" t="s">
        <v>72</v>
      </c>
      <c r="K28" s="164">
        <v>4</v>
      </c>
      <c r="L28" s="111" t="s">
        <v>65</v>
      </c>
      <c r="M28" s="111" t="s">
        <v>56</v>
      </c>
      <c r="N28" s="164">
        <v>60</v>
      </c>
      <c r="O28" s="111" t="s">
        <v>57</v>
      </c>
      <c r="P28" s="111" t="s">
        <v>48</v>
      </c>
      <c r="Q28" s="178">
        <v>1</v>
      </c>
    </row>
    <row r="29" spans="1:17" s="111" customFormat="1" ht="14.25">
      <c r="A29" s="111" t="s">
        <v>10</v>
      </c>
      <c r="B29" s="164">
        <v>6</v>
      </c>
      <c r="C29" s="111" t="s">
        <v>65</v>
      </c>
      <c r="D29" s="111" t="s">
        <v>60</v>
      </c>
      <c r="E29" s="164">
        <v>10</v>
      </c>
      <c r="G29" s="111" t="s">
        <v>50</v>
      </c>
      <c r="H29" s="178">
        <v>1</v>
      </c>
      <c r="J29" s="111" t="s">
        <v>8</v>
      </c>
      <c r="K29" s="164">
        <v>0.5</v>
      </c>
      <c r="M29" s="111" t="s">
        <v>61</v>
      </c>
      <c r="N29" s="178">
        <v>250</v>
      </c>
      <c r="O29" s="111" t="s">
        <v>59</v>
      </c>
      <c r="P29" s="111" t="s">
        <v>50</v>
      </c>
      <c r="Q29" s="178">
        <v>1</v>
      </c>
    </row>
    <row r="30" spans="1:17" s="111" customFormat="1" ht="14.25">
      <c r="A30" s="111" t="s">
        <v>13</v>
      </c>
      <c r="B30" s="164">
        <v>6</v>
      </c>
      <c r="C30" s="111" t="s">
        <v>65</v>
      </c>
      <c r="D30" s="111" t="s">
        <v>63</v>
      </c>
      <c r="E30" s="164">
        <v>20</v>
      </c>
      <c r="G30" s="111" t="s">
        <v>18</v>
      </c>
      <c r="H30" s="164">
        <v>1</v>
      </c>
      <c r="J30" s="111" t="s">
        <v>76</v>
      </c>
      <c r="K30" s="164">
        <v>49</v>
      </c>
      <c r="L30" s="111" t="s">
        <v>77</v>
      </c>
      <c r="M30" s="111" t="s">
        <v>64</v>
      </c>
      <c r="N30" s="164">
        <v>8</v>
      </c>
      <c r="O30" s="111" t="s">
        <v>65</v>
      </c>
      <c r="P30" s="111" t="s">
        <v>18</v>
      </c>
      <c r="Q30" s="164">
        <v>1</v>
      </c>
    </row>
    <row r="31" spans="1:18" s="111" customFormat="1" ht="14.25">
      <c r="A31" s="111" t="s">
        <v>11</v>
      </c>
      <c r="B31" s="164">
        <v>10</v>
      </c>
      <c r="C31" s="111" t="s">
        <v>65</v>
      </c>
      <c r="D31" s="111" t="s">
        <v>58</v>
      </c>
      <c r="E31" s="178">
        <v>350</v>
      </c>
      <c r="F31" s="111" t="s">
        <v>59</v>
      </c>
      <c r="G31" s="111" t="s">
        <v>5</v>
      </c>
      <c r="H31" s="164">
        <v>24</v>
      </c>
      <c r="I31" s="111" t="s">
        <v>65</v>
      </c>
      <c r="J31" s="111" t="s">
        <v>67</v>
      </c>
      <c r="K31" s="164">
        <v>25</v>
      </c>
      <c r="L31" s="111" t="s">
        <v>31</v>
      </c>
      <c r="M31" s="111" t="s">
        <v>67</v>
      </c>
      <c r="N31" s="164">
        <v>1</v>
      </c>
      <c r="O31" s="111" t="s">
        <v>31</v>
      </c>
      <c r="P31" s="111" t="s">
        <v>64</v>
      </c>
      <c r="Q31" s="164">
        <v>8</v>
      </c>
      <c r="R31" s="111" t="s">
        <v>65</v>
      </c>
    </row>
    <row r="32" spans="1:18" s="111" customFormat="1" ht="14.25">
      <c r="A32" s="111" t="s">
        <v>14</v>
      </c>
      <c r="B32" s="164">
        <v>10</v>
      </c>
      <c r="C32" s="111" t="s">
        <v>65</v>
      </c>
      <c r="D32" s="111" t="s">
        <v>62</v>
      </c>
      <c r="E32" s="178">
        <v>350</v>
      </c>
      <c r="F32" s="111" t="s">
        <v>59</v>
      </c>
      <c r="G32" s="111" t="s">
        <v>58</v>
      </c>
      <c r="H32" s="178">
        <v>350</v>
      </c>
      <c r="I32" s="111" t="s">
        <v>59</v>
      </c>
      <c r="J32" s="111" t="s">
        <v>80</v>
      </c>
      <c r="K32" s="164">
        <v>3</v>
      </c>
      <c r="L32" s="111" t="s">
        <v>81</v>
      </c>
      <c r="M32" s="111" t="s">
        <v>69</v>
      </c>
      <c r="N32" s="164">
        <v>25</v>
      </c>
      <c r="O32" s="111" t="s">
        <v>31</v>
      </c>
      <c r="P32" s="111" t="s">
        <v>61</v>
      </c>
      <c r="Q32" s="178">
        <v>250</v>
      </c>
      <c r="R32" s="111" t="s">
        <v>59</v>
      </c>
    </row>
    <row r="33" spans="1:18" s="111" customFormat="1" ht="14.25">
      <c r="A33" s="111" t="s">
        <v>8</v>
      </c>
      <c r="B33" s="164">
        <v>0.5</v>
      </c>
      <c r="D33" s="111" t="s">
        <v>66</v>
      </c>
      <c r="E33" s="178">
        <v>350</v>
      </c>
      <c r="F33" s="111" t="s">
        <v>59</v>
      </c>
      <c r="G33" s="111" t="s">
        <v>4</v>
      </c>
      <c r="H33" s="164">
        <v>26</v>
      </c>
      <c r="I33" s="111" t="s">
        <v>31</v>
      </c>
      <c r="J33" s="111" t="s">
        <v>98</v>
      </c>
      <c r="K33" s="164">
        <v>27.027027027027</v>
      </c>
      <c r="L33" s="111" t="s">
        <v>99</v>
      </c>
      <c r="M33" s="180" t="s">
        <v>71</v>
      </c>
      <c r="N33" s="181">
        <v>0.4</v>
      </c>
      <c r="P33" s="111" t="s">
        <v>67</v>
      </c>
      <c r="Q33" s="164">
        <v>25</v>
      </c>
      <c r="R33" s="111" t="s">
        <v>31</v>
      </c>
    </row>
    <row r="34" spans="1:17" s="111" customFormat="1" ht="14.25">
      <c r="A34" s="111" t="s">
        <v>12</v>
      </c>
      <c r="B34" s="164">
        <v>16</v>
      </c>
      <c r="C34" s="111" t="s">
        <v>77</v>
      </c>
      <c r="D34" s="111" t="s">
        <v>5</v>
      </c>
      <c r="E34" s="164">
        <v>24</v>
      </c>
      <c r="F34" s="111" t="s">
        <v>65</v>
      </c>
      <c r="G34" s="165" t="s">
        <v>75</v>
      </c>
      <c r="H34" s="182">
        <v>0.4</v>
      </c>
      <c r="J34" s="111" t="s">
        <v>100</v>
      </c>
      <c r="K34" s="164">
        <v>226.0254</v>
      </c>
      <c r="L34" s="111" t="s">
        <v>101</v>
      </c>
      <c r="M34" s="111" t="s">
        <v>98</v>
      </c>
      <c r="N34" s="164">
        <v>27.027027027027</v>
      </c>
      <c r="O34" s="111" t="s">
        <v>99</v>
      </c>
      <c r="P34" s="165" t="s">
        <v>75</v>
      </c>
      <c r="Q34" s="182">
        <v>0.4</v>
      </c>
    </row>
    <row r="35" spans="1:18" ht="14.25">
      <c r="A35" s="111" t="s">
        <v>15</v>
      </c>
      <c r="B35" s="164">
        <v>49</v>
      </c>
      <c r="C35" s="111" t="s">
        <v>77</v>
      </c>
      <c r="D35" s="111" t="s">
        <v>73</v>
      </c>
      <c r="E35" s="164">
        <v>24</v>
      </c>
      <c r="F35" s="111" t="s">
        <v>65</v>
      </c>
      <c r="G35" s="165" t="s">
        <v>78</v>
      </c>
      <c r="H35" s="182">
        <v>0.4</v>
      </c>
      <c r="I35" s="111"/>
      <c r="J35" s="111" t="s">
        <v>102</v>
      </c>
      <c r="K35" s="164">
        <f>2.8*(10^(-15))</f>
        <v>2.8E-15</v>
      </c>
      <c r="M35" s="111" t="s">
        <v>100</v>
      </c>
      <c r="N35" s="164">
        <v>226.0254</v>
      </c>
      <c r="O35" s="111" t="s">
        <v>101</v>
      </c>
      <c r="P35" s="165" t="s">
        <v>78</v>
      </c>
      <c r="Q35" s="182">
        <v>0.4</v>
      </c>
      <c r="R35" s="111"/>
    </row>
    <row r="36" spans="1:18" ht="14.25">
      <c r="A36" s="111" t="s">
        <v>4</v>
      </c>
      <c r="B36" s="164">
        <v>1</v>
      </c>
      <c r="C36" s="111" t="s">
        <v>31</v>
      </c>
      <c r="D36" s="111" t="s">
        <v>74</v>
      </c>
      <c r="E36" s="164">
        <v>24</v>
      </c>
      <c r="F36" s="111" t="s">
        <v>65</v>
      </c>
      <c r="G36" s="165" t="s">
        <v>79</v>
      </c>
      <c r="H36" s="182">
        <v>0.4</v>
      </c>
      <c r="I36" s="111"/>
      <c r="M36" s="111" t="s">
        <v>102</v>
      </c>
      <c r="N36" s="164">
        <f>2.8*(10^(-15))</f>
        <v>2.8E-15</v>
      </c>
      <c r="P36" s="165" t="s">
        <v>79</v>
      </c>
      <c r="Q36" s="182">
        <v>0.4</v>
      </c>
      <c r="R36" s="111"/>
    </row>
    <row r="37" spans="1:18" ht="14.25">
      <c r="A37" s="111" t="s">
        <v>0</v>
      </c>
      <c r="B37" s="164">
        <v>1</v>
      </c>
      <c r="C37" s="111" t="s">
        <v>31</v>
      </c>
      <c r="D37" s="111" t="s">
        <v>4</v>
      </c>
      <c r="E37" s="164">
        <v>1</v>
      </c>
      <c r="F37" s="111" t="s">
        <v>31</v>
      </c>
      <c r="G37" s="165" t="s">
        <v>82</v>
      </c>
      <c r="H37" s="182">
        <v>0.4</v>
      </c>
      <c r="I37" s="111"/>
      <c r="P37" s="165" t="s">
        <v>82</v>
      </c>
      <c r="Q37" s="182">
        <v>0.4</v>
      </c>
      <c r="R37" s="111"/>
    </row>
    <row r="38" spans="1:18" ht="14.25">
      <c r="A38" s="111" t="s">
        <v>1</v>
      </c>
      <c r="B38" s="164">
        <v>1</v>
      </c>
      <c r="C38" s="111" t="s">
        <v>31</v>
      </c>
      <c r="D38" s="111" t="s">
        <v>0</v>
      </c>
      <c r="E38" s="164">
        <v>1</v>
      </c>
      <c r="F38" s="111" t="s">
        <v>31</v>
      </c>
      <c r="G38" s="165" t="s">
        <v>83</v>
      </c>
      <c r="H38" s="182">
        <v>0.4</v>
      </c>
      <c r="I38" s="111"/>
      <c r="P38" s="165" t="s">
        <v>83</v>
      </c>
      <c r="Q38" s="182">
        <v>0.4</v>
      </c>
      <c r="R38" s="111"/>
    </row>
    <row r="39" spans="1:18" ht="14.25">
      <c r="A39" s="111" t="s">
        <v>9</v>
      </c>
      <c r="B39" s="164">
        <v>17</v>
      </c>
      <c r="C39" s="111" t="s">
        <v>81</v>
      </c>
      <c r="D39" s="111" t="s">
        <v>1</v>
      </c>
      <c r="E39" s="164">
        <v>1</v>
      </c>
      <c r="F39" s="111" t="s">
        <v>31</v>
      </c>
      <c r="G39" s="111" t="s">
        <v>98</v>
      </c>
      <c r="H39" s="164">
        <v>27.027027027027</v>
      </c>
      <c r="I39" s="111" t="s">
        <v>99</v>
      </c>
      <c r="P39" s="111" t="s">
        <v>98</v>
      </c>
      <c r="Q39" s="164">
        <v>27.027027027027</v>
      </c>
      <c r="R39" s="111" t="s">
        <v>99</v>
      </c>
    </row>
    <row r="40" spans="1:18" ht="14.25">
      <c r="A40" s="111" t="s">
        <v>16</v>
      </c>
      <c r="B40" s="164">
        <v>3</v>
      </c>
      <c r="C40" s="111" t="s">
        <v>81</v>
      </c>
      <c r="D40" s="180" t="s">
        <v>71</v>
      </c>
      <c r="E40" s="181">
        <v>0.4</v>
      </c>
      <c r="F40" s="111"/>
      <c r="G40" s="111" t="s">
        <v>100</v>
      </c>
      <c r="H40" s="164">
        <v>226.0254</v>
      </c>
      <c r="I40" s="111" t="s">
        <v>101</v>
      </c>
      <c r="P40" s="111" t="s">
        <v>100</v>
      </c>
      <c r="Q40" s="164">
        <v>226.0254</v>
      </c>
      <c r="R40" s="111" t="s">
        <v>101</v>
      </c>
    </row>
    <row r="41" spans="1:17" ht="14.25">
      <c r="A41" s="111" t="s">
        <v>87</v>
      </c>
      <c r="B41" s="111">
        <v>0.23</v>
      </c>
      <c r="C41" s="111"/>
      <c r="D41" s="111" t="s">
        <v>87</v>
      </c>
      <c r="E41" s="111">
        <v>0.23</v>
      </c>
      <c r="F41" s="111"/>
      <c r="G41" s="111" t="s">
        <v>102</v>
      </c>
      <c r="H41" s="164">
        <f>2.8*(10^(-15))</f>
        <v>2.8E-15</v>
      </c>
      <c r="P41" s="111" t="s">
        <v>102</v>
      </c>
      <c r="Q41" s="164">
        <f>2.8*(10^(-15))</f>
        <v>2.8E-15</v>
      </c>
    </row>
    <row r="42" spans="1:18" ht="14.25">
      <c r="A42" s="111" t="s">
        <v>98</v>
      </c>
      <c r="B42" s="164">
        <v>27.027027027027</v>
      </c>
      <c r="C42" s="111" t="s">
        <v>99</v>
      </c>
      <c r="D42" s="111" t="s">
        <v>88</v>
      </c>
      <c r="E42" s="111">
        <v>0.77</v>
      </c>
      <c r="F42" s="111"/>
      <c r="G42" s="111" t="s">
        <v>102</v>
      </c>
      <c r="H42" s="164">
        <f>2.8*(10^(-12))</f>
        <v>2.7999999999999998E-12</v>
      </c>
      <c r="I42" s="111"/>
      <c r="P42" s="111" t="s">
        <v>102</v>
      </c>
      <c r="Q42" s="164">
        <f>2.8*(10^(-12))</f>
        <v>2.7999999999999998E-12</v>
      </c>
      <c r="R42" s="111"/>
    </row>
    <row r="43" spans="1:6" ht="14.25">
      <c r="A43" s="111" t="s">
        <v>100</v>
      </c>
      <c r="B43" s="164">
        <v>226.0254</v>
      </c>
      <c r="C43" s="111" t="s">
        <v>101</v>
      </c>
      <c r="D43" s="111" t="s">
        <v>98</v>
      </c>
      <c r="E43" s="164">
        <v>27.027027027027</v>
      </c>
      <c r="F43" s="111" t="s">
        <v>99</v>
      </c>
    </row>
    <row r="44" spans="1:6" ht="14.25">
      <c r="A44" s="111" t="s">
        <v>102</v>
      </c>
      <c r="B44" s="164">
        <f>2.8*(10^(-15))</f>
        <v>2.8E-15</v>
      </c>
      <c r="D44" s="111" t="s">
        <v>100</v>
      </c>
      <c r="E44" s="164">
        <v>226.0254</v>
      </c>
      <c r="F44" s="111" t="s">
        <v>101</v>
      </c>
    </row>
    <row r="45" spans="4:5" ht="14.25">
      <c r="D45" s="111" t="s">
        <v>102</v>
      </c>
      <c r="E45" s="164">
        <f>2.8*(10^(-15))</f>
        <v>2.8E-15</v>
      </c>
    </row>
  </sheetData>
  <sheetProtection password="BBC6" sheet="1" objects="1" scenarios="1" formatColumns="0" formatRows="0"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10.140625" style="0" bestFit="1" customWidth="1"/>
    <col min="2" max="2" width="15.140625" style="0" bestFit="1" customWidth="1"/>
    <col min="3" max="3" width="18.140625" style="0" bestFit="1" customWidth="1"/>
    <col min="4" max="4" width="10.140625" style="0" bestFit="1" customWidth="1"/>
    <col min="5" max="5" width="15.140625" style="0" bestFit="1" customWidth="1"/>
    <col min="6" max="6" width="18.140625" style="0" bestFit="1" customWidth="1"/>
    <col min="7" max="7" width="13.7109375" style="0" bestFit="1" customWidth="1"/>
    <col min="8" max="8" width="15.140625" style="0" bestFit="1" customWidth="1"/>
    <col min="9" max="9" width="19.8515625" style="0" bestFit="1" customWidth="1"/>
    <col min="10" max="10" width="10.00390625" style="0" bestFit="1" customWidth="1"/>
    <col min="11" max="11" width="15.140625" style="0" bestFit="1" customWidth="1"/>
    <col min="12" max="12" width="18.140625" style="0" bestFit="1" customWidth="1"/>
    <col min="13" max="13" width="9.8515625" style="0" bestFit="1" customWidth="1"/>
    <col min="14" max="14" width="15.140625" style="0" bestFit="1" customWidth="1"/>
    <col min="15" max="15" width="18.140625" style="0" bestFit="1" customWidth="1"/>
    <col min="16" max="16" width="13.7109375" style="0" bestFit="1" customWidth="1"/>
    <col min="17" max="17" width="15.140625" style="0" bestFit="1" customWidth="1"/>
    <col min="18" max="18" width="19.8515625" style="0" bestFit="1" customWidth="1"/>
  </cols>
  <sheetData>
    <row r="1" spans="1:18" ht="21" thickBot="1">
      <c r="A1" s="102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1:18" s="1" customFormat="1" ht="15.75" thickTop="1">
      <c r="A2" s="60" t="s">
        <v>20</v>
      </c>
      <c r="B2" s="26" t="e">
        <f>((B11*B12*B14)/(((1-EXP(-B13*B12))/(B13*B12))*B16*B22*B18*B19))</f>
        <v>#DIV/0!</v>
      </c>
      <c r="C2" s="61" t="s">
        <v>94</v>
      </c>
      <c r="D2" s="43" t="s">
        <v>20</v>
      </c>
      <c r="E2" s="26">
        <f>(((E20*E21*E22)/((1-EXP(-E22*E21))*E24*E28*E26*E27)))/E43</f>
        <v>336.72725577548766</v>
      </c>
      <c r="F2" s="17" t="s">
        <v>103</v>
      </c>
      <c r="G2" s="16" t="s">
        <v>20</v>
      </c>
      <c r="H2" s="26">
        <f>(H17*H18*H19)/((1-EXP(-H19*H18))*H21*H34*H26*H27*H28*H29*H30*(H31/24)*(H32/365)*H33)</f>
        <v>20.339205282255346</v>
      </c>
      <c r="I2" s="17" t="s">
        <v>113</v>
      </c>
      <c r="J2" s="72" t="s">
        <v>21</v>
      </c>
      <c r="K2" s="35" t="e">
        <f>(K11*K12*K13)/(((1-EXP(-K13*K12))/(K13*K12))*K16*K22*K18*K19*K23*K31)</f>
        <v>#DIV/0!</v>
      </c>
      <c r="L2" s="73" t="s">
        <v>94</v>
      </c>
      <c r="M2" s="82" t="s">
        <v>21</v>
      </c>
      <c r="N2" s="35">
        <f>(N20*N21*N22)/((1-EXP(-N22*N21))*N24*N28*N26*N27*(N30/24)*(N29/365)*N31)</f>
        <v>6975714.636538136</v>
      </c>
      <c r="O2" s="83" t="s">
        <v>103</v>
      </c>
      <c r="P2" s="82" t="s">
        <v>21</v>
      </c>
      <c r="Q2" s="35">
        <f>(Q17*Q18*Q19)/((1-EXP(-Q19*Q18))*Q21*Q34*Q26*Q27*Q28*Q29*Q30*(Q31/24)*(Q32/365)*Q33)</f>
        <v>88.84164867289135</v>
      </c>
      <c r="R2" s="83" t="s">
        <v>113</v>
      </c>
    </row>
    <row r="3" spans="1:18" s="1" customFormat="1" ht="15">
      <c r="A3" s="62"/>
      <c r="B3" s="2">
        <f>((B11*B12*B14)/(((1-EXP(-B13*B12))/(B13*B12))*B17*B18*B19*B20*B21*(B28/24)*(B23/365)*B36))</f>
        <v>11508.576961025175</v>
      </c>
      <c r="C3" s="63" t="s">
        <v>93</v>
      </c>
      <c r="D3" s="44" t="s">
        <v>22</v>
      </c>
      <c r="E3" s="2">
        <f>((E20*E21*E22)/((1-EXP(-E22*E21))*E25*E40*E26*E27*(E34/24)*(E31/365)))/E43</f>
        <v>21136.605768582358</v>
      </c>
      <c r="F3" s="19" t="s">
        <v>104</v>
      </c>
      <c r="G3" s="18" t="s">
        <v>23</v>
      </c>
      <c r="H3" s="2">
        <f>(H17*H18*H19)/((1-EXP(-H19*H18))*H25*H35*H26*H27*H28*H29*H30*(H31/24)*(H32/365)*H33)</f>
        <v>111.99770181397749</v>
      </c>
      <c r="I3" s="19" t="s">
        <v>112</v>
      </c>
      <c r="J3" s="74"/>
      <c r="K3" s="3">
        <f>(K11*K12*K13)/(((1-EXP(-K13*K12))/(K13*K12))*K17*K18*K19*K20*K21*(K26/24)*(K23/365)*K31)</f>
        <v>10.268171188805677</v>
      </c>
      <c r="L3" s="75" t="s">
        <v>93</v>
      </c>
      <c r="M3" s="84" t="s">
        <v>22</v>
      </c>
      <c r="N3" s="3">
        <f>(N20*N21*N22)/((1-EXP(-N22*N21))*N25*N33*N26*N27*(N30/24)*(N29/365)*N31)</f>
        <v>2399290.384541779</v>
      </c>
      <c r="O3" s="85" t="s">
        <v>104</v>
      </c>
      <c r="P3" s="87" t="s">
        <v>23</v>
      </c>
      <c r="Q3" s="3">
        <f>(Q17*Q18*Q19)/((1-EXP(-Q19*Q18))*Q25*Q35*Q26*Q27*Q28*Q29*Q30*(Q31/24)*(Q32/365)*Q33)</f>
        <v>489.2059615234536</v>
      </c>
      <c r="R3" s="85" t="s">
        <v>112</v>
      </c>
    </row>
    <row r="4" spans="1:18" s="1" customFormat="1" ht="15">
      <c r="A4" s="64" t="s">
        <v>24</v>
      </c>
      <c r="B4" s="27" t="e">
        <f>(1/((1/B2)+(1/B3)))</f>
        <v>#DIV/0!</v>
      </c>
      <c r="C4" s="65" t="s">
        <v>92</v>
      </c>
      <c r="D4" s="46" t="s">
        <v>25</v>
      </c>
      <c r="E4" s="2">
        <f>(1/((1/E2)+(1/E3)))</f>
        <v>331.44697419770586</v>
      </c>
      <c r="F4" s="19" t="s">
        <v>105</v>
      </c>
      <c r="G4" s="18"/>
      <c r="H4" s="2">
        <f>(H17*H18*H19)/((1-EXP(-H19*H18))*H22*H36*H26*H27*H28*H29*H30*(H31/24)*(H32/365)*H33)</f>
        <v>175103.0058817516</v>
      </c>
      <c r="I4" s="19" t="s">
        <v>114</v>
      </c>
      <c r="J4" s="74" t="s">
        <v>24</v>
      </c>
      <c r="K4" s="3" t="e">
        <f>(1/((1/K2)+(1/K3)))</f>
        <v>#DIV/0!</v>
      </c>
      <c r="L4" s="75" t="s">
        <v>92</v>
      </c>
      <c r="M4" s="86" t="s">
        <v>25</v>
      </c>
      <c r="N4" s="56">
        <f>(1/((1/N2)+(1/N3)))</f>
        <v>1785253.9828107075</v>
      </c>
      <c r="O4" s="85" t="s">
        <v>105</v>
      </c>
      <c r="P4" s="87"/>
      <c r="Q4" s="3">
        <f>(Q17*Q18*Q19)/((1-EXP(-Q19*Q18))*Q22*Q36*Q26*Q27*Q28*Q29*Q30*(Q31/24)*(Q32/365)*Q33)</f>
        <v>764849.929691491</v>
      </c>
      <c r="R4" s="85" t="s">
        <v>114</v>
      </c>
    </row>
    <row r="5" spans="1:18" s="1" customFormat="1" ht="15">
      <c r="A5" s="66" t="s">
        <v>20</v>
      </c>
      <c r="B5" s="30" t="e">
        <f>B2/B43</f>
        <v>#DIV/0!</v>
      </c>
      <c r="C5" s="67" t="s">
        <v>91</v>
      </c>
      <c r="D5" s="47" t="s">
        <v>20</v>
      </c>
      <c r="E5" s="30">
        <f>E20/(E24*E28*E26*E27)/E43</f>
        <v>0.19576719576719598</v>
      </c>
      <c r="F5" s="48" t="s">
        <v>103</v>
      </c>
      <c r="G5" s="18"/>
      <c r="H5" s="2">
        <f>(H17*H18*H19)/((1-EXP(-H19*H18))*H23*H37*H26*H27*H28*H29*H30*(H31/24)*(H32/365)*H33)</f>
        <v>38.15850902511622</v>
      </c>
      <c r="I5" s="19" t="s">
        <v>115</v>
      </c>
      <c r="J5" s="76"/>
      <c r="K5" s="57" t="e">
        <f>K2/K33</f>
        <v>#DIV/0!</v>
      </c>
      <c r="L5" s="77" t="s">
        <v>91</v>
      </c>
      <c r="M5" s="87" t="s">
        <v>21</v>
      </c>
      <c r="N5" s="3">
        <f>(N20)/(N24*N28*N26*N27*(N30/24)*(N29/365)*N32)</f>
        <v>162.22222222222223</v>
      </c>
      <c r="O5" s="88" t="s">
        <v>103</v>
      </c>
      <c r="P5" s="87"/>
      <c r="Q5" s="3">
        <f>(Q17*Q18*Q19)/((1-EXP(-Q19*Q18))*Q23*Q37*Q26*Q27*Q28*Q29*Q30*(Q31/24)*(Q32/365)*Q33)</f>
        <v>166.67636742170768</v>
      </c>
      <c r="R5" s="85" t="s">
        <v>115</v>
      </c>
    </row>
    <row r="6" spans="1:18" s="1" customFormat="1" ht="15">
      <c r="A6" s="62"/>
      <c r="B6" s="2">
        <f>B3/B43</f>
        <v>51.84043676137466</v>
      </c>
      <c r="C6" s="63" t="s">
        <v>90</v>
      </c>
      <c r="D6" s="44" t="s">
        <v>28</v>
      </c>
      <c r="E6" s="2">
        <f>E20/(E25*E40*E26*E27*(E34/24)*(E31/365)*E37)/E43</f>
        <v>12.288444040036408</v>
      </c>
      <c r="F6" s="19" t="s">
        <v>104</v>
      </c>
      <c r="G6" s="18"/>
      <c r="H6" s="2">
        <f>(H17*H18*H19)/((1-EXP(-H19*H18))*H24*H38*H26*H27*H28*H29*H30*(H31/24)*(H32/365)*H33)</f>
        <v>23.988381195205193</v>
      </c>
      <c r="I6" s="19" t="s">
        <v>116</v>
      </c>
      <c r="J6" s="74"/>
      <c r="K6" s="3">
        <f>K3/K33</f>
        <v>0.37992233398581043</v>
      </c>
      <c r="L6" s="75" t="s">
        <v>90</v>
      </c>
      <c r="M6" s="84" t="s">
        <v>28</v>
      </c>
      <c r="N6" s="3">
        <f>(N20)/(N25*N33*N26*N27*(N30/24)*(N29/365)*N32)</f>
        <v>55.79617834394904</v>
      </c>
      <c r="O6" s="85" t="s">
        <v>104</v>
      </c>
      <c r="P6" s="86"/>
      <c r="Q6" s="56">
        <f>(Q17*Q18*Q19)/((1-EXP(-Q19*Q18))*Q24*Q38*Q26*Q27*Q28*Q29*Q30*(Q31/24)*(Q32/365)*Q33)</f>
        <v>104.78124906065628</v>
      </c>
      <c r="R6" s="89" t="s">
        <v>116</v>
      </c>
    </row>
    <row r="7" spans="1:18" s="1" customFormat="1" ht="15.75" thickBot="1">
      <c r="A7" s="64" t="s">
        <v>24</v>
      </c>
      <c r="B7" s="27" t="e">
        <f>(1/((1/B5)+(1/B6)))</f>
        <v>#DIV/0!</v>
      </c>
      <c r="C7" s="65" t="s">
        <v>89</v>
      </c>
      <c r="D7" s="45" t="s">
        <v>25</v>
      </c>
      <c r="E7" s="49">
        <f>(1/((1/E5)+(1/E6)))</f>
        <v>0.1926973346270192</v>
      </c>
      <c r="F7" s="19" t="s">
        <v>105</v>
      </c>
      <c r="G7" s="24" t="s">
        <v>20</v>
      </c>
      <c r="H7" s="30">
        <f>H2/H39</f>
        <v>0.7525505954434486</v>
      </c>
      <c r="I7" s="22" t="s">
        <v>117</v>
      </c>
      <c r="J7" s="78"/>
      <c r="K7" s="56" t="e">
        <f>(1/((1/K5)+(1/K6)))</f>
        <v>#DIV/0!</v>
      </c>
      <c r="L7" s="79" t="s">
        <v>89</v>
      </c>
      <c r="M7" s="87" t="s">
        <v>25</v>
      </c>
      <c r="N7" s="3">
        <f>(1/((1/N5)+(1/N6)))</f>
        <v>41.51658767772511</v>
      </c>
      <c r="O7" s="85" t="s">
        <v>105</v>
      </c>
      <c r="P7" s="87" t="s">
        <v>21</v>
      </c>
      <c r="Q7" s="3">
        <f>Q2/Q39</f>
        <v>3.2871410008969835</v>
      </c>
      <c r="R7" s="85" t="s">
        <v>117</v>
      </c>
    </row>
    <row r="8" spans="1:18" s="1" customFormat="1" ht="15.75" thickTop="1">
      <c r="A8" s="66" t="s">
        <v>20</v>
      </c>
      <c r="B8" s="30" t="e">
        <f>B2*B15*B44*B45</f>
        <v>#DIV/0!</v>
      </c>
      <c r="C8" s="68" t="s">
        <v>95</v>
      </c>
      <c r="D8" s="43" t="s">
        <v>20</v>
      </c>
      <c r="E8" s="26">
        <f>E2/E43</f>
        <v>12.458908463693056</v>
      </c>
      <c r="F8" s="17" t="s">
        <v>106</v>
      </c>
      <c r="G8" s="18" t="s">
        <v>23</v>
      </c>
      <c r="H8" s="2">
        <f>H3/H39</f>
        <v>4.143914967117171</v>
      </c>
      <c r="I8" s="19" t="s">
        <v>118</v>
      </c>
      <c r="J8" s="74"/>
      <c r="K8" s="3" t="e">
        <f>K2*K15*K34*K35</f>
        <v>#DIV/0!</v>
      </c>
      <c r="L8" s="75" t="s">
        <v>95</v>
      </c>
      <c r="M8" s="82" t="s">
        <v>21</v>
      </c>
      <c r="N8" s="35">
        <f>N2/N34</f>
        <v>258101.4415519113</v>
      </c>
      <c r="O8" s="83" t="s">
        <v>106</v>
      </c>
      <c r="P8" s="87" t="s">
        <v>23</v>
      </c>
      <c r="Q8" s="3">
        <f>Q3/Q39</f>
        <v>18.100620576367803</v>
      </c>
      <c r="R8" s="85" t="s">
        <v>118</v>
      </c>
    </row>
    <row r="9" spans="1:18" s="1" customFormat="1" ht="15">
      <c r="A9" s="62"/>
      <c r="B9" s="2">
        <f>B3*B15*B44*B45</f>
        <v>0</v>
      </c>
      <c r="C9" s="69" t="s">
        <v>96</v>
      </c>
      <c r="D9" s="44" t="s">
        <v>22</v>
      </c>
      <c r="E9" s="2">
        <f>E3/E43</f>
        <v>782.0544134375481</v>
      </c>
      <c r="F9" s="19" t="s">
        <v>107</v>
      </c>
      <c r="G9" s="18"/>
      <c r="H9" s="2">
        <f>H4/H39</f>
        <v>6478.811217624816</v>
      </c>
      <c r="I9" s="19" t="s">
        <v>119</v>
      </c>
      <c r="J9" s="74"/>
      <c r="K9" s="3">
        <f>K3*K15*K34*K35</f>
        <v>6.686091840793261E-14</v>
      </c>
      <c r="L9" s="75" t="s">
        <v>96</v>
      </c>
      <c r="M9" s="84" t="s">
        <v>22</v>
      </c>
      <c r="N9" s="3">
        <f>N3/N34</f>
        <v>88773.7442280459</v>
      </c>
      <c r="O9" s="85" t="s">
        <v>107</v>
      </c>
      <c r="P9" s="87"/>
      <c r="Q9" s="3">
        <f>Q4/Q39</f>
        <v>28299.447398585195</v>
      </c>
      <c r="R9" s="85" t="s">
        <v>119</v>
      </c>
    </row>
    <row r="10" spans="1:18" s="1" customFormat="1" ht="15.75" thickBot="1">
      <c r="A10" s="70" t="s">
        <v>24</v>
      </c>
      <c r="B10" s="49" t="e">
        <f>(1/((1/B8)+(1/B9)))</f>
        <v>#DIV/0!</v>
      </c>
      <c r="C10" s="71" t="s">
        <v>97</v>
      </c>
      <c r="D10" s="46" t="s">
        <v>25</v>
      </c>
      <c r="E10" s="2">
        <f>(1/((1/E8)+(1/E9)))</f>
        <v>12.263538045315126</v>
      </c>
      <c r="F10" s="19" t="s">
        <v>108</v>
      </c>
      <c r="G10" s="18"/>
      <c r="H10" s="2">
        <f>H5/H39</f>
        <v>1.4118648339293014</v>
      </c>
      <c r="I10" s="19" t="s">
        <v>120</v>
      </c>
      <c r="J10" s="80"/>
      <c r="K10" s="58" t="e">
        <f>(1/((1/K8)+(1/K9)))</f>
        <v>#DIV/0!</v>
      </c>
      <c r="L10" s="81" t="s">
        <v>97</v>
      </c>
      <c r="M10" s="86" t="s">
        <v>25</v>
      </c>
      <c r="N10" s="56">
        <f>(1/((1/N8)+(1/N9)))</f>
        <v>66054.39736399625</v>
      </c>
      <c r="O10" s="89" t="s">
        <v>108</v>
      </c>
      <c r="P10" s="87"/>
      <c r="Q10" s="3">
        <f>Q5/Q39</f>
        <v>6.16702559460319</v>
      </c>
      <c r="R10" s="85" t="s">
        <v>120</v>
      </c>
    </row>
    <row r="11" spans="1:18" s="1" customFormat="1" ht="15.75" thickTop="1">
      <c r="A11" s="1" t="s">
        <v>26</v>
      </c>
      <c r="B11" s="4">
        <v>1E-06</v>
      </c>
      <c r="D11" s="47" t="s">
        <v>20</v>
      </c>
      <c r="E11" s="30">
        <f>E5/E43</f>
        <v>0.007243386243386258</v>
      </c>
      <c r="F11" s="22" t="s">
        <v>106</v>
      </c>
      <c r="G11" s="18"/>
      <c r="H11" s="2">
        <f>H6/H39</f>
        <v>0.8875701042225931</v>
      </c>
      <c r="I11" s="19" t="s">
        <v>121</v>
      </c>
      <c r="J11" s="1" t="s">
        <v>26</v>
      </c>
      <c r="K11" s="4">
        <v>1E-06</v>
      </c>
      <c r="M11" s="87" t="s">
        <v>21</v>
      </c>
      <c r="N11" s="3">
        <f>N5/N34</f>
        <v>6.002222222222229</v>
      </c>
      <c r="O11" s="85" t="s">
        <v>106</v>
      </c>
      <c r="P11" s="86"/>
      <c r="Q11" s="56">
        <f>Q6/Q39</f>
        <v>3.8769062152442864</v>
      </c>
      <c r="R11" s="89" t="s">
        <v>121</v>
      </c>
    </row>
    <row r="12" spans="1:18" s="1" customFormat="1" ht="18.75">
      <c r="A12" s="5" t="s">
        <v>27</v>
      </c>
      <c r="B12" s="4">
        <v>26</v>
      </c>
      <c r="D12" s="44" t="s">
        <v>28</v>
      </c>
      <c r="E12" s="2">
        <f>E6/E43</f>
        <v>0.45467242948134756</v>
      </c>
      <c r="F12" s="19" t="s">
        <v>107</v>
      </c>
      <c r="G12" s="24" t="s">
        <v>20</v>
      </c>
      <c r="H12" s="30">
        <f>H2*H20*H40*H42</f>
        <v>1.3243818396226412E-10</v>
      </c>
      <c r="I12" s="22" t="s">
        <v>123</v>
      </c>
      <c r="J12" s="5" t="s">
        <v>29</v>
      </c>
      <c r="K12" s="4">
        <v>25</v>
      </c>
      <c r="M12" s="84" t="s">
        <v>28</v>
      </c>
      <c r="N12" s="3">
        <f>N6/N34</f>
        <v>2.0644585987261164</v>
      </c>
      <c r="O12" s="85" t="s">
        <v>107</v>
      </c>
      <c r="P12" s="87" t="s">
        <v>21</v>
      </c>
      <c r="Q12" s="3">
        <f>Q2*Q20*Q40*Q42</f>
        <v>5.784899875471697E-10</v>
      </c>
      <c r="R12" s="33" t="s">
        <v>123</v>
      </c>
    </row>
    <row r="13" spans="1:18" s="1" customFormat="1" ht="15.75" thickBot="1">
      <c r="A13" s="5" t="s">
        <v>3</v>
      </c>
      <c r="B13" s="4">
        <v>0.38</v>
      </c>
      <c r="D13" s="45" t="s">
        <v>25</v>
      </c>
      <c r="E13" s="49">
        <f>(1/((1/E11)+(1/E12)))</f>
        <v>0.0071298013811997175</v>
      </c>
      <c r="F13" s="19" t="s">
        <v>108</v>
      </c>
      <c r="G13" s="18" t="s">
        <v>23</v>
      </c>
      <c r="H13" s="2">
        <f>H3*H20*H40*H41</f>
        <v>7.292699999999999E-13</v>
      </c>
      <c r="I13" s="19" t="s">
        <v>122</v>
      </c>
      <c r="J13" s="5" t="s">
        <v>3</v>
      </c>
      <c r="K13" s="4">
        <v>0.38</v>
      </c>
      <c r="M13" s="87" t="s">
        <v>25</v>
      </c>
      <c r="N13" s="58">
        <f>(1/((1/N11)+(1/N12)))</f>
        <v>1.5361137440758308</v>
      </c>
      <c r="O13" s="90" t="s">
        <v>108</v>
      </c>
      <c r="P13" s="87" t="s">
        <v>23</v>
      </c>
      <c r="Q13" s="3">
        <f>Q3*Q20*Q40*Q41</f>
        <v>3.1854513599999988E-12</v>
      </c>
      <c r="R13" s="32" t="s">
        <v>122</v>
      </c>
    </row>
    <row r="14" spans="1:18" s="1" customFormat="1" ht="15.75" thickTop="1">
      <c r="A14" s="6" t="s">
        <v>2</v>
      </c>
      <c r="B14" s="7">
        <f>0.693/B15</f>
        <v>66.15535482491383</v>
      </c>
      <c r="D14" s="43" t="s">
        <v>20</v>
      </c>
      <c r="E14" s="26">
        <f>E2*E23*E44*E45</f>
        <v>2.192590400000002E-12</v>
      </c>
      <c r="F14" s="17" t="s">
        <v>109</v>
      </c>
      <c r="G14" s="18"/>
      <c r="H14" s="2">
        <f>H4*H20*H40*H42</f>
        <v>1.14017847715736E-06</v>
      </c>
      <c r="I14" s="19" t="s">
        <v>124</v>
      </c>
      <c r="J14" s="6" t="s">
        <v>2</v>
      </c>
      <c r="K14" s="7">
        <f>0.693/K15</f>
        <v>66.15535482491383</v>
      </c>
      <c r="M14" s="82" t="s">
        <v>21</v>
      </c>
      <c r="N14" s="35">
        <f>N2*N23*N35*N36</f>
        <v>4.542217679999999E-08</v>
      </c>
      <c r="O14" s="83" t="s">
        <v>109</v>
      </c>
      <c r="P14" s="87"/>
      <c r="Q14" s="3">
        <f>Q4*Q20*Q40*Q42</f>
        <v>4.980299588223348E-06</v>
      </c>
      <c r="R14" s="32" t="s">
        <v>124</v>
      </c>
    </row>
    <row r="15" spans="1:18" s="1" customFormat="1" ht="15">
      <c r="A15" s="8" t="s">
        <v>30</v>
      </c>
      <c r="B15" s="7">
        <v>0.0104753425</v>
      </c>
      <c r="C15" s="1" t="s">
        <v>31</v>
      </c>
      <c r="D15" s="44" t="s">
        <v>22</v>
      </c>
      <c r="E15" s="2">
        <f>E3*E23*E44*E45</f>
        <v>1.376304356178345E-10</v>
      </c>
      <c r="F15" s="19" t="s">
        <v>110</v>
      </c>
      <c r="G15" s="18"/>
      <c r="H15" s="2">
        <f>H5*H20*H40*H42</f>
        <v>2.4846809734513263E-10</v>
      </c>
      <c r="I15" s="19" t="s">
        <v>125</v>
      </c>
      <c r="J15" s="8" t="s">
        <v>30</v>
      </c>
      <c r="K15" s="7">
        <v>0.0104753425</v>
      </c>
      <c r="M15" s="84" t="s">
        <v>22</v>
      </c>
      <c r="N15" s="3">
        <f>N3*N23*N35*N36</f>
        <v>1.5622914313375793E-08</v>
      </c>
      <c r="O15" s="85" t="s">
        <v>110</v>
      </c>
      <c r="P15" s="87"/>
      <c r="Q15" s="3">
        <f>Q5*Q20*Q40*Q42</f>
        <v>1.0853086492035397E-09</v>
      </c>
      <c r="R15" s="32" t="s">
        <v>125</v>
      </c>
    </row>
    <row r="16" spans="1:18" s="1" customFormat="1" ht="15.75" thickBot="1">
      <c r="A16" s="6" t="s">
        <v>32</v>
      </c>
      <c r="B16" s="7">
        <v>0</v>
      </c>
      <c r="C16" s="1" t="s">
        <v>33</v>
      </c>
      <c r="D16" s="46" t="s">
        <v>25</v>
      </c>
      <c r="E16" s="2">
        <f>(1/((1/E14)+(1/E15)))</f>
        <v>2.158207989612467E-12</v>
      </c>
      <c r="F16" s="19" t="s">
        <v>111</v>
      </c>
      <c r="G16" s="25"/>
      <c r="H16" s="49">
        <f>H6*H20*H40*H42</f>
        <v>1.5619969401947142E-10</v>
      </c>
      <c r="I16" s="23" t="s">
        <v>126</v>
      </c>
      <c r="J16" s="6" t="s">
        <v>34</v>
      </c>
      <c r="K16" s="7">
        <v>0</v>
      </c>
      <c r="L16" s="1" t="s">
        <v>35</v>
      </c>
      <c r="M16" s="86" t="s">
        <v>25</v>
      </c>
      <c r="N16" s="56">
        <f>(1/((1/N14)+(1/N15)))</f>
        <v>1.1624632925118481E-08</v>
      </c>
      <c r="O16" s="89" t="s">
        <v>111</v>
      </c>
      <c r="P16" s="92"/>
      <c r="Q16" s="58">
        <f>Q6*Q20*Q40*Q42</f>
        <v>6.822802634770512E-10</v>
      </c>
      <c r="R16" s="34" t="s">
        <v>126</v>
      </c>
    </row>
    <row r="17" spans="1:17" s="1" customFormat="1" ht="15.75" thickTop="1">
      <c r="A17" s="6" t="s">
        <v>36</v>
      </c>
      <c r="B17" s="7">
        <v>1.54E-06</v>
      </c>
      <c r="C17" s="1" t="s">
        <v>37</v>
      </c>
      <c r="D17" s="47" t="s">
        <v>20</v>
      </c>
      <c r="E17" s="30">
        <f>E5*E23*E44*E45</f>
        <v>1.274732789555557E-15</v>
      </c>
      <c r="F17" s="22" t="s">
        <v>109</v>
      </c>
      <c r="G17" s="1" t="s">
        <v>26</v>
      </c>
      <c r="H17" s="4">
        <v>1E-06</v>
      </c>
      <c r="J17" s="6" t="s">
        <v>36</v>
      </c>
      <c r="K17" s="7">
        <v>1.54E-06</v>
      </c>
      <c r="L17" s="1" t="s">
        <v>37</v>
      </c>
      <c r="M17" s="87" t="s">
        <v>21</v>
      </c>
      <c r="N17" s="3">
        <f>N5*N23*N35*N36</f>
        <v>1.0563056034533333E-12</v>
      </c>
      <c r="O17" s="85" t="s">
        <v>109</v>
      </c>
      <c r="P17" s="1" t="s">
        <v>26</v>
      </c>
      <c r="Q17" s="4">
        <v>1E-06</v>
      </c>
    </row>
    <row r="18" spans="1:17" s="1" customFormat="1" ht="18.75">
      <c r="A18" s="1" t="s">
        <v>40</v>
      </c>
      <c r="B18" s="4">
        <v>1</v>
      </c>
      <c r="D18" s="44" t="s">
        <v>28</v>
      </c>
      <c r="E18" s="2">
        <f>E12*E23*E44*E45</f>
        <v>2.9605872020356106E-15</v>
      </c>
      <c r="F18" s="19" t="s">
        <v>110</v>
      </c>
      <c r="G18" s="5" t="s">
        <v>27</v>
      </c>
      <c r="H18" s="4">
        <v>26</v>
      </c>
      <c r="J18" s="1" t="s">
        <v>40</v>
      </c>
      <c r="K18" s="4">
        <v>1</v>
      </c>
      <c r="M18" s="84" t="s">
        <v>28</v>
      </c>
      <c r="N18" s="3">
        <f>N6*N23*N35*N36</f>
        <v>3.633153030985987E-13</v>
      </c>
      <c r="O18" s="85" t="s">
        <v>110</v>
      </c>
      <c r="P18" s="5" t="s">
        <v>27</v>
      </c>
      <c r="Q18" s="4">
        <v>26</v>
      </c>
    </row>
    <row r="19" spans="1:17" s="1" customFormat="1" ht="15.75" thickBot="1">
      <c r="A19" s="1" t="s">
        <v>44</v>
      </c>
      <c r="B19" s="4">
        <v>1</v>
      </c>
      <c r="D19" s="45" t="s">
        <v>25</v>
      </c>
      <c r="E19" s="49">
        <f>(1/((1/E17)+(1/E18)))</f>
        <v>8.910678745091695E-16</v>
      </c>
      <c r="F19" s="23" t="s">
        <v>111</v>
      </c>
      <c r="G19" s="6" t="s">
        <v>2</v>
      </c>
      <c r="H19" s="7">
        <f>0.693/H20</f>
        <v>66.15535482491383</v>
      </c>
      <c r="J19" s="1" t="s">
        <v>44</v>
      </c>
      <c r="K19" s="4">
        <v>1</v>
      </c>
      <c r="M19" s="91" t="s">
        <v>25</v>
      </c>
      <c r="N19" s="58">
        <f>(1/((1/N17)+(1/N18)))</f>
        <v>2.7033413548094783E-13</v>
      </c>
      <c r="O19" s="90" t="s">
        <v>111</v>
      </c>
      <c r="P19" s="6" t="s">
        <v>2</v>
      </c>
      <c r="Q19" s="7">
        <f>0.693/Q20</f>
        <v>66.15535482491383</v>
      </c>
    </row>
    <row r="20" spans="1:18" s="1" customFormat="1" ht="15" thickTop="1">
      <c r="A20" s="1" t="s">
        <v>48</v>
      </c>
      <c r="B20" s="10">
        <v>1</v>
      </c>
      <c r="D20" s="1" t="s">
        <v>26</v>
      </c>
      <c r="E20" s="4">
        <v>1E-06</v>
      </c>
      <c r="G20" s="8" t="s">
        <v>30</v>
      </c>
      <c r="H20" s="7">
        <v>0.0104753425</v>
      </c>
      <c r="I20" s="1" t="s">
        <v>31</v>
      </c>
      <c r="J20" s="1" t="s">
        <v>48</v>
      </c>
      <c r="K20" s="10">
        <v>1</v>
      </c>
      <c r="M20" s="1" t="s">
        <v>26</v>
      </c>
      <c r="N20" s="4">
        <v>1E-06</v>
      </c>
      <c r="P20" s="8" t="s">
        <v>30</v>
      </c>
      <c r="Q20" s="7">
        <v>0.0104753425</v>
      </c>
      <c r="R20" s="1" t="s">
        <v>31</v>
      </c>
    </row>
    <row r="21" spans="1:18" s="1" customFormat="1" ht="18.75">
      <c r="A21" s="1" t="s">
        <v>50</v>
      </c>
      <c r="B21" s="10">
        <v>1</v>
      </c>
      <c r="D21" s="5" t="s">
        <v>27</v>
      </c>
      <c r="E21" s="4">
        <v>26</v>
      </c>
      <c r="G21" s="6" t="s">
        <v>38</v>
      </c>
      <c r="H21" s="7">
        <v>8.48E-06</v>
      </c>
      <c r="I21" s="5" t="s">
        <v>39</v>
      </c>
      <c r="J21" s="1" t="s">
        <v>50</v>
      </c>
      <c r="K21" s="10">
        <v>1</v>
      </c>
      <c r="M21" s="5" t="s">
        <v>27</v>
      </c>
      <c r="N21" s="4">
        <v>26</v>
      </c>
      <c r="P21" s="6" t="s">
        <v>38</v>
      </c>
      <c r="Q21" s="7">
        <v>8.48E-06</v>
      </c>
      <c r="R21" s="5" t="s">
        <v>39</v>
      </c>
    </row>
    <row r="22" spans="1:18" s="1" customFormat="1" ht="14.25">
      <c r="A22" s="1" t="s">
        <v>84</v>
      </c>
      <c r="B22" s="4">
        <f>(((B26*B24*B29)+(B27*B24*B31))*B33*B37*B34*B39)+(((B26*B25*B30)+(B27*B25*B32))*B33*B38*B35*B40)</f>
        <v>293300</v>
      </c>
      <c r="C22" s="1" t="s">
        <v>53</v>
      </c>
      <c r="D22" s="6" t="s">
        <v>2</v>
      </c>
      <c r="E22" s="7">
        <f>0.693/E23</f>
        <v>66.15535482491383</v>
      </c>
      <c r="G22" s="6" t="s">
        <v>42</v>
      </c>
      <c r="H22" s="4">
        <v>9.85E-10</v>
      </c>
      <c r="I22" s="5" t="s">
        <v>43</v>
      </c>
      <c r="J22" s="1" t="s">
        <v>52</v>
      </c>
      <c r="K22" s="4">
        <f>((K24*K27)+(K25*K28))*K29*K30*K32</f>
        <v>176.39999999999998</v>
      </c>
      <c r="L22" s="1" t="s">
        <v>53</v>
      </c>
      <c r="M22" s="6" t="s">
        <v>2</v>
      </c>
      <c r="N22" s="7">
        <f>0.693/N23</f>
        <v>66.15535482491383</v>
      </c>
      <c r="P22" s="6" t="s">
        <v>42</v>
      </c>
      <c r="Q22" s="4">
        <v>9.85E-10</v>
      </c>
      <c r="R22" s="5" t="s">
        <v>43</v>
      </c>
    </row>
    <row r="23" spans="1:18" s="1" customFormat="1" ht="14.25">
      <c r="A23" s="1" t="s">
        <v>58</v>
      </c>
      <c r="B23" s="10">
        <v>350</v>
      </c>
      <c r="C23" s="1" t="s">
        <v>59</v>
      </c>
      <c r="D23" s="8" t="s">
        <v>30</v>
      </c>
      <c r="E23" s="7">
        <v>0.0104753425</v>
      </c>
      <c r="F23" s="1" t="s">
        <v>31</v>
      </c>
      <c r="G23" s="6" t="s">
        <v>47</v>
      </c>
      <c r="H23" s="7">
        <v>4.52E-06</v>
      </c>
      <c r="I23" s="5" t="s">
        <v>39</v>
      </c>
      <c r="J23" s="1" t="s">
        <v>61</v>
      </c>
      <c r="K23" s="10">
        <v>250</v>
      </c>
      <c r="L23" s="1" t="s">
        <v>59</v>
      </c>
      <c r="M23" s="8" t="s">
        <v>30</v>
      </c>
      <c r="N23" s="7">
        <v>0.0104753425</v>
      </c>
      <c r="O23" s="1" t="s">
        <v>31</v>
      </c>
      <c r="P23" s="6" t="s">
        <v>47</v>
      </c>
      <c r="Q23" s="7">
        <v>4.52E-06</v>
      </c>
      <c r="R23" s="5" t="s">
        <v>39</v>
      </c>
    </row>
    <row r="24" spans="1:18" s="1" customFormat="1" ht="14.25">
      <c r="A24" s="1" t="s">
        <v>62</v>
      </c>
      <c r="B24" s="10">
        <v>350</v>
      </c>
      <c r="C24" s="1" t="s">
        <v>59</v>
      </c>
      <c r="D24" s="6" t="s">
        <v>41</v>
      </c>
      <c r="E24" s="4">
        <v>1.8E-11</v>
      </c>
      <c r="F24" s="1" t="s">
        <v>33</v>
      </c>
      <c r="G24" s="6" t="s">
        <v>49</v>
      </c>
      <c r="H24" s="7">
        <v>7.19E-06</v>
      </c>
      <c r="I24" s="5" t="s">
        <v>39</v>
      </c>
      <c r="J24" s="1" t="s">
        <v>6</v>
      </c>
      <c r="K24" s="4">
        <v>0.5</v>
      </c>
      <c r="M24" s="6" t="s">
        <v>41</v>
      </c>
      <c r="N24" s="4">
        <v>1.8E-11</v>
      </c>
      <c r="O24" s="1" t="s">
        <v>33</v>
      </c>
      <c r="P24" s="6" t="s">
        <v>49</v>
      </c>
      <c r="Q24" s="7">
        <v>7.19E-06</v>
      </c>
      <c r="R24" s="5" t="s">
        <v>39</v>
      </c>
    </row>
    <row r="25" spans="1:18" s="1" customFormat="1" ht="14.25">
      <c r="A25" s="1" t="s">
        <v>66</v>
      </c>
      <c r="B25" s="10">
        <v>350</v>
      </c>
      <c r="C25" s="1" t="s">
        <v>59</v>
      </c>
      <c r="D25" s="6" t="s">
        <v>45</v>
      </c>
      <c r="E25" s="7">
        <v>7.85E-09</v>
      </c>
      <c r="F25" s="1" t="s">
        <v>46</v>
      </c>
      <c r="G25" s="6" t="s">
        <v>51</v>
      </c>
      <c r="H25" s="7">
        <v>1.54E-06</v>
      </c>
      <c r="I25" s="5" t="s">
        <v>39</v>
      </c>
      <c r="J25" s="1" t="s">
        <v>7</v>
      </c>
      <c r="K25" s="4">
        <v>0.1</v>
      </c>
      <c r="M25" s="6" t="s">
        <v>45</v>
      </c>
      <c r="N25" s="7">
        <v>7.85E-09</v>
      </c>
      <c r="O25" s="1" t="s">
        <v>46</v>
      </c>
      <c r="P25" s="6" t="s">
        <v>51</v>
      </c>
      <c r="Q25" s="7">
        <v>1.54E-06</v>
      </c>
      <c r="R25" s="5" t="s">
        <v>39</v>
      </c>
    </row>
    <row r="26" spans="1:17" s="1" customFormat="1" ht="14.25">
      <c r="A26" s="1" t="s">
        <v>6</v>
      </c>
      <c r="B26" s="4">
        <v>0.5</v>
      </c>
      <c r="D26" s="1" t="s">
        <v>40</v>
      </c>
      <c r="E26" s="4">
        <v>1</v>
      </c>
      <c r="G26" s="1" t="s">
        <v>40</v>
      </c>
      <c r="H26" s="4">
        <v>1</v>
      </c>
      <c r="J26" s="1" t="s">
        <v>68</v>
      </c>
      <c r="K26" s="4">
        <v>8</v>
      </c>
      <c r="L26" s="1" t="s">
        <v>65</v>
      </c>
      <c r="M26" s="1" t="s">
        <v>40</v>
      </c>
      <c r="N26" s="4">
        <v>1</v>
      </c>
      <c r="P26" s="1" t="s">
        <v>40</v>
      </c>
      <c r="Q26" s="4">
        <v>1</v>
      </c>
    </row>
    <row r="27" spans="1:17" s="1" customFormat="1" ht="14.25">
      <c r="A27" s="1" t="s">
        <v>7</v>
      </c>
      <c r="B27" s="4">
        <v>0.1</v>
      </c>
      <c r="D27" s="1" t="s">
        <v>44</v>
      </c>
      <c r="E27" s="4">
        <v>1</v>
      </c>
      <c r="G27" s="1" t="s">
        <v>44</v>
      </c>
      <c r="H27" s="4">
        <v>1</v>
      </c>
      <c r="J27" s="1" t="s">
        <v>70</v>
      </c>
      <c r="K27" s="4">
        <v>4</v>
      </c>
      <c r="L27" s="1" t="s">
        <v>65</v>
      </c>
      <c r="M27" s="1" t="s">
        <v>44</v>
      </c>
      <c r="N27" s="4">
        <v>1</v>
      </c>
      <c r="P27" s="1" t="s">
        <v>44</v>
      </c>
      <c r="Q27" s="4">
        <v>1</v>
      </c>
    </row>
    <row r="28" spans="1:17" s="1" customFormat="1" ht="14.25">
      <c r="A28" s="1" t="s">
        <v>5</v>
      </c>
      <c r="B28" s="4">
        <v>24</v>
      </c>
      <c r="C28" s="1" t="s">
        <v>65</v>
      </c>
      <c r="D28" s="1" t="s">
        <v>54</v>
      </c>
      <c r="E28" s="10">
        <f>(E38*E29*(E35/24)*E32)+(E39*E30*(E36/24)*E33)</f>
        <v>10500</v>
      </c>
      <c r="F28" s="1" t="s">
        <v>55</v>
      </c>
      <c r="G28" s="1" t="s">
        <v>48</v>
      </c>
      <c r="H28" s="10">
        <v>1</v>
      </c>
      <c r="J28" s="1" t="s">
        <v>72</v>
      </c>
      <c r="K28" s="4">
        <v>4</v>
      </c>
      <c r="L28" s="1" t="s">
        <v>65</v>
      </c>
      <c r="M28" s="1" t="s">
        <v>56</v>
      </c>
      <c r="N28" s="4">
        <v>60</v>
      </c>
      <c r="O28" s="1" t="s">
        <v>57</v>
      </c>
      <c r="P28" s="1" t="s">
        <v>48</v>
      </c>
      <c r="Q28" s="10">
        <v>1</v>
      </c>
    </row>
    <row r="29" spans="1:17" s="1" customFormat="1" ht="14.25">
      <c r="A29" s="1" t="s">
        <v>10</v>
      </c>
      <c r="B29" s="4">
        <v>6</v>
      </c>
      <c r="C29" s="1" t="s">
        <v>65</v>
      </c>
      <c r="D29" s="1" t="s">
        <v>60</v>
      </c>
      <c r="E29" s="4">
        <v>10</v>
      </c>
      <c r="G29" s="1" t="s">
        <v>50</v>
      </c>
      <c r="H29" s="10">
        <v>1</v>
      </c>
      <c r="J29" s="1" t="s">
        <v>8</v>
      </c>
      <c r="K29" s="4">
        <v>0.5</v>
      </c>
      <c r="M29" s="1" t="s">
        <v>61</v>
      </c>
      <c r="N29" s="10">
        <v>250</v>
      </c>
      <c r="O29" s="1" t="s">
        <v>59</v>
      </c>
      <c r="P29" s="1" t="s">
        <v>50</v>
      </c>
      <c r="Q29" s="10">
        <v>1</v>
      </c>
    </row>
    <row r="30" spans="1:17" s="1" customFormat="1" ht="14.25">
      <c r="A30" s="1" t="s">
        <v>13</v>
      </c>
      <c r="B30" s="4">
        <v>6</v>
      </c>
      <c r="C30" s="1" t="s">
        <v>65</v>
      </c>
      <c r="D30" s="1" t="s">
        <v>63</v>
      </c>
      <c r="E30" s="4">
        <v>20</v>
      </c>
      <c r="G30" s="1" t="s">
        <v>18</v>
      </c>
      <c r="H30" s="4">
        <v>1</v>
      </c>
      <c r="J30" s="1" t="s">
        <v>76</v>
      </c>
      <c r="K30" s="4">
        <v>49</v>
      </c>
      <c r="L30" s="1" t="s">
        <v>77</v>
      </c>
      <c r="M30" s="1" t="s">
        <v>64</v>
      </c>
      <c r="N30" s="4">
        <v>8</v>
      </c>
      <c r="O30" s="1" t="s">
        <v>65</v>
      </c>
      <c r="P30" s="1" t="s">
        <v>18</v>
      </c>
      <c r="Q30" s="4">
        <v>1</v>
      </c>
    </row>
    <row r="31" spans="1:18" s="1" customFormat="1" ht="14.25">
      <c r="A31" s="1" t="s">
        <v>11</v>
      </c>
      <c r="B31" s="4">
        <v>10</v>
      </c>
      <c r="C31" s="1" t="s">
        <v>65</v>
      </c>
      <c r="D31" s="1" t="s">
        <v>58</v>
      </c>
      <c r="E31" s="10">
        <v>350</v>
      </c>
      <c r="F31" s="1" t="s">
        <v>59</v>
      </c>
      <c r="G31" s="1" t="s">
        <v>5</v>
      </c>
      <c r="H31" s="4">
        <v>24</v>
      </c>
      <c r="I31" s="1" t="s">
        <v>65</v>
      </c>
      <c r="J31" s="1" t="s">
        <v>67</v>
      </c>
      <c r="K31" s="4">
        <v>25</v>
      </c>
      <c r="L31" s="1" t="s">
        <v>31</v>
      </c>
      <c r="M31" s="1" t="s">
        <v>67</v>
      </c>
      <c r="N31" s="4">
        <v>1</v>
      </c>
      <c r="O31" s="1" t="s">
        <v>31</v>
      </c>
      <c r="P31" s="1" t="s">
        <v>64</v>
      </c>
      <c r="Q31" s="4">
        <v>8</v>
      </c>
      <c r="R31" s="1" t="s">
        <v>65</v>
      </c>
    </row>
    <row r="32" spans="1:18" s="1" customFormat="1" ht="14.25">
      <c r="A32" s="1" t="s">
        <v>14</v>
      </c>
      <c r="B32" s="4">
        <v>10</v>
      </c>
      <c r="C32" s="1" t="s">
        <v>65</v>
      </c>
      <c r="D32" s="1" t="s">
        <v>62</v>
      </c>
      <c r="E32" s="10">
        <v>350</v>
      </c>
      <c r="F32" s="1" t="s">
        <v>59</v>
      </c>
      <c r="G32" s="1" t="s">
        <v>58</v>
      </c>
      <c r="H32" s="10">
        <v>350</v>
      </c>
      <c r="I32" s="1" t="s">
        <v>59</v>
      </c>
      <c r="J32" s="1" t="s">
        <v>80</v>
      </c>
      <c r="K32" s="4">
        <v>3</v>
      </c>
      <c r="L32" s="1" t="s">
        <v>81</v>
      </c>
      <c r="M32" s="1" t="s">
        <v>69</v>
      </c>
      <c r="N32" s="4">
        <v>25</v>
      </c>
      <c r="O32" s="1" t="s">
        <v>31</v>
      </c>
      <c r="P32" s="1" t="s">
        <v>61</v>
      </c>
      <c r="Q32" s="10">
        <v>250</v>
      </c>
      <c r="R32" s="1" t="s">
        <v>59</v>
      </c>
    </row>
    <row r="33" spans="1:18" s="1" customFormat="1" ht="14.25">
      <c r="A33" s="1" t="s">
        <v>8</v>
      </c>
      <c r="B33" s="4">
        <v>0.5</v>
      </c>
      <c r="D33" s="1" t="s">
        <v>66</v>
      </c>
      <c r="E33" s="10">
        <v>350</v>
      </c>
      <c r="F33" s="1" t="s">
        <v>59</v>
      </c>
      <c r="G33" s="1" t="s">
        <v>4</v>
      </c>
      <c r="H33" s="4">
        <v>26</v>
      </c>
      <c r="I33" s="1" t="s">
        <v>31</v>
      </c>
      <c r="J33" s="1" t="s">
        <v>98</v>
      </c>
      <c r="K33" s="4">
        <v>27.027027027027</v>
      </c>
      <c r="L33" s="1" t="s">
        <v>99</v>
      </c>
      <c r="M33" s="11" t="s">
        <v>71</v>
      </c>
      <c r="N33" s="12">
        <v>0.4</v>
      </c>
      <c r="P33" s="1" t="s">
        <v>67</v>
      </c>
      <c r="Q33" s="4">
        <v>25</v>
      </c>
      <c r="R33" s="1" t="s">
        <v>31</v>
      </c>
    </row>
    <row r="34" spans="1:17" s="1" customFormat="1" ht="14.25">
      <c r="A34" s="1" t="s">
        <v>12</v>
      </c>
      <c r="B34" s="4">
        <v>16</v>
      </c>
      <c r="C34" s="1" t="s">
        <v>77</v>
      </c>
      <c r="D34" s="1" t="s">
        <v>5</v>
      </c>
      <c r="E34" s="4">
        <v>24</v>
      </c>
      <c r="F34" s="1" t="s">
        <v>65</v>
      </c>
      <c r="G34" s="5" t="s">
        <v>75</v>
      </c>
      <c r="H34" s="13">
        <v>0.4</v>
      </c>
      <c r="J34" s="1" t="s">
        <v>100</v>
      </c>
      <c r="K34" s="4">
        <v>222</v>
      </c>
      <c r="L34" s="1" t="s">
        <v>101</v>
      </c>
      <c r="M34" s="1" t="s">
        <v>98</v>
      </c>
      <c r="N34" s="4">
        <v>27.027027027027</v>
      </c>
      <c r="O34" s="1" t="s">
        <v>99</v>
      </c>
      <c r="P34" s="5" t="s">
        <v>75</v>
      </c>
      <c r="Q34" s="13">
        <v>0.4</v>
      </c>
    </row>
    <row r="35" spans="1:18" ht="14.25">
      <c r="A35" s="1" t="s">
        <v>15</v>
      </c>
      <c r="B35" s="4">
        <v>49</v>
      </c>
      <c r="C35" s="1" t="s">
        <v>77</v>
      </c>
      <c r="D35" s="1" t="s">
        <v>73</v>
      </c>
      <c r="E35" s="4">
        <v>24</v>
      </c>
      <c r="F35" s="1" t="s">
        <v>65</v>
      </c>
      <c r="G35" s="5" t="s">
        <v>78</v>
      </c>
      <c r="H35" s="13">
        <v>0.4</v>
      </c>
      <c r="I35" s="1"/>
      <c r="J35" s="1" t="s">
        <v>102</v>
      </c>
      <c r="K35" s="4">
        <f>2.8*(10^(-15))</f>
        <v>2.8E-15</v>
      </c>
      <c r="M35" s="1" t="s">
        <v>100</v>
      </c>
      <c r="N35" s="4">
        <v>222</v>
      </c>
      <c r="O35" s="1" t="s">
        <v>101</v>
      </c>
      <c r="P35" s="5" t="s">
        <v>78</v>
      </c>
      <c r="Q35" s="13">
        <v>0.4</v>
      </c>
      <c r="R35" s="1"/>
    </row>
    <row r="36" spans="1:18" ht="14.25">
      <c r="A36" s="1" t="s">
        <v>4</v>
      </c>
      <c r="B36" s="4">
        <v>1</v>
      </c>
      <c r="C36" s="1" t="s">
        <v>31</v>
      </c>
      <c r="D36" s="1" t="s">
        <v>74</v>
      </c>
      <c r="E36" s="4">
        <v>24</v>
      </c>
      <c r="F36" s="1" t="s">
        <v>65</v>
      </c>
      <c r="G36" s="5" t="s">
        <v>79</v>
      </c>
      <c r="H36" s="13">
        <v>0.4</v>
      </c>
      <c r="I36" s="1"/>
      <c r="M36" s="1" t="s">
        <v>102</v>
      </c>
      <c r="N36" s="4">
        <f>2.8*(10^(-15))</f>
        <v>2.8E-15</v>
      </c>
      <c r="P36" s="5" t="s">
        <v>79</v>
      </c>
      <c r="Q36" s="13">
        <v>0.4</v>
      </c>
      <c r="R36" s="1"/>
    </row>
    <row r="37" spans="1:18" ht="14.25">
      <c r="A37" s="1" t="s">
        <v>0</v>
      </c>
      <c r="B37" s="4">
        <v>1</v>
      </c>
      <c r="C37" s="1" t="s">
        <v>31</v>
      </c>
      <c r="D37" s="1" t="s">
        <v>4</v>
      </c>
      <c r="E37" s="4">
        <v>1</v>
      </c>
      <c r="F37" s="1" t="s">
        <v>31</v>
      </c>
      <c r="G37" s="5" t="s">
        <v>82</v>
      </c>
      <c r="H37" s="13">
        <v>0.4</v>
      </c>
      <c r="I37" s="1"/>
      <c r="P37" s="5" t="s">
        <v>82</v>
      </c>
      <c r="Q37" s="13">
        <v>0.4</v>
      </c>
      <c r="R37" s="1"/>
    </row>
    <row r="38" spans="1:18" ht="14.25">
      <c r="A38" s="1" t="s">
        <v>1</v>
      </c>
      <c r="B38" s="4">
        <v>1</v>
      </c>
      <c r="C38" s="1" t="s">
        <v>31</v>
      </c>
      <c r="D38" s="1" t="s">
        <v>0</v>
      </c>
      <c r="E38" s="4">
        <v>1</v>
      </c>
      <c r="F38" s="1" t="s">
        <v>31</v>
      </c>
      <c r="G38" s="5" t="s">
        <v>83</v>
      </c>
      <c r="H38" s="13">
        <v>0.4</v>
      </c>
      <c r="I38" s="1"/>
      <c r="P38" s="5" t="s">
        <v>83</v>
      </c>
      <c r="Q38" s="13">
        <v>0.4</v>
      </c>
      <c r="R38" s="1"/>
    </row>
    <row r="39" spans="1:18" ht="14.25">
      <c r="A39" s="1" t="s">
        <v>9</v>
      </c>
      <c r="B39" s="4">
        <v>17</v>
      </c>
      <c r="C39" s="1" t="s">
        <v>81</v>
      </c>
      <c r="D39" s="1" t="s">
        <v>1</v>
      </c>
      <c r="E39" s="4">
        <v>1</v>
      </c>
      <c r="F39" s="1" t="s">
        <v>31</v>
      </c>
      <c r="G39" s="1" t="s">
        <v>98</v>
      </c>
      <c r="H39" s="4">
        <v>27.027027027027</v>
      </c>
      <c r="I39" s="1" t="s">
        <v>99</v>
      </c>
      <c r="P39" s="1" t="s">
        <v>98</v>
      </c>
      <c r="Q39" s="4">
        <v>27.027027027027</v>
      </c>
      <c r="R39" s="1" t="s">
        <v>99</v>
      </c>
    </row>
    <row r="40" spans="1:18" ht="14.25">
      <c r="A40" s="1" t="s">
        <v>16</v>
      </c>
      <c r="B40" s="4">
        <v>3</v>
      </c>
      <c r="C40" s="1" t="s">
        <v>81</v>
      </c>
      <c r="D40" s="11" t="s">
        <v>71</v>
      </c>
      <c r="E40" s="12">
        <v>0.4</v>
      </c>
      <c r="F40" s="1"/>
      <c r="G40" s="1" t="s">
        <v>100</v>
      </c>
      <c r="H40" s="4">
        <v>222</v>
      </c>
      <c r="I40" s="1" t="s">
        <v>101</v>
      </c>
      <c r="P40" s="1" t="s">
        <v>100</v>
      </c>
      <c r="Q40" s="4">
        <v>222</v>
      </c>
      <c r="R40" s="1" t="s">
        <v>101</v>
      </c>
    </row>
    <row r="41" spans="1:17" ht="14.25">
      <c r="A41" s="1" t="s">
        <v>87</v>
      </c>
      <c r="B41" s="1">
        <v>0.23</v>
      </c>
      <c r="C41" s="1"/>
      <c r="D41" s="1" t="s">
        <v>87</v>
      </c>
      <c r="E41" s="1">
        <v>0.23</v>
      </c>
      <c r="F41" s="1"/>
      <c r="G41" s="1" t="s">
        <v>102</v>
      </c>
      <c r="H41" s="4">
        <f>2.8*(10^(-15))</f>
        <v>2.8E-15</v>
      </c>
      <c r="P41" s="1" t="s">
        <v>102</v>
      </c>
      <c r="Q41" s="4">
        <f>2.8*(10^(-15))</f>
        <v>2.8E-15</v>
      </c>
    </row>
    <row r="42" spans="1:18" ht="14.25">
      <c r="A42" s="1" t="s">
        <v>98</v>
      </c>
      <c r="B42" s="4">
        <v>27.027027027027</v>
      </c>
      <c r="C42" s="1" t="s">
        <v>99</v>
      </c>
      <c r="D42" s="1" t="s">
        <v>88</v>
      </c>
      <c r="E42" s="1">
        <v>0.77</v>
      </c>
      <c r="F42" s="1"/>
      <c r="G42" s="1" t="s">
        <v>102</v>
      </c>
      <c r="H42" s="4">
        <f>2.8*(10^(-12))</f>
        <v>2.7999999999999998E-12</v>
      </c>
      <c r="I42" s="1"/>
      <c r="P42" s="1" t="s">
        <v>102</v>
      </c>
      <c r="Q42" s="4">
        <f>2.8*(10^(-12))</f>
        <v>2.7999999999999998E-12</v>
      </c>
      <c r="R42" s="1"/>
    </row>
    <row r="43" spans="1:6" ht="14.25">
      <c r="A43" s="1" t="s">
        <v>100</v>
      </c>
      <c r="B43" s="4">
        <v>222</v>
      </c>
      <c r="C43" s="1" t="s">
        <v>101</v>
      </c>
      <c r="D43" s="1" t="s">
        <v>98</v>
      </c>
      <c r="E43" s="4">
        <v>27.027027027027</v>
      </c>
      <c r="F43" s="1" t="s">
        <v>99</v>
      </c>
    </row>
    <row r="44" spans="1:6" ht="14.25">
      <c r="A44" s="1" t="s">
        <v>102</v>
      </c>
      <c r="B44" s="4">
        <f>2.8*(10^(-15))</f>
        <v>2.8E-15</v>
      </c>
      <c r="D44" s="1" t="s">
        <v>100</v>
      </c>
      <c r="E44" s="4">
        <v>222</v>
      </c>
      <c r="F44" s="1" t="s">
        <v>101</v>
      </c>
    </row>
    <row r="45" spans="4:5" ht="14.25">
      <c r="D45" s="1" t="s">
        <v>102</v>
      </c>
      <c r="E45" s="4">
        <f>2.8*(10^(-15))</f>
        <v>2.8E-15</v>
      </c>
    </row>
  </sheetData>
  <sheetProtection password="BBC6" sheet="1" objects="1" scenarios="1" formatColumns="0" formatRows="0"/>
  <mergeCells count="1">
    <mergeCell ref="A1:R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10.140625" style="0" bestFit="1" customWidth="1"/>
    <col min="2" max="2" width="15.140625" style="0" bestFit="1" customWidth="1"/>
    <col min="3" max="3" width="18.140625" style="0" bestFit="1" customWidth="1"/>
    <col min="4" max="4" width="10.140625" style="0" bestFit="1" customWidth="1"/>
    <col min="5" max="5" width="15.140625" style="0" bestFit="1" customWidth="1"/>
    <col min="6" max="6" width="18.140625" style="0" bestFit="1" customWidth="1"/>
    <col min="7" max="7" width="13.7109375" style="0" bestFit="1" customWidth="1"/>
    <col min="8" max="8" width="15.140625" style="0" bestFit="1" customWidth="1"/>
    <col min="9" max="9" width="19.8515625" style="0" bestFit="1" customWidth="1"/>
    <col min="10" max="10" width="10.00390625" style="0" bestFit="1" customWidth="1"/>
    <col min="11" max="11" width="15.140625" style="0" bestFit="1" customWidth="1"/>
    <col min="12" max="12" width="18.140625" style="0" bestFit="1" customWidth="1"/>
    <col min="13" max="13" width="9.8515625" style="0" bestFit="1" customWidth="1"/>
    <col min="14" max="14" width="15.140625" style="0" bestFit="1" customWidth="1"/>
    <col min="15" max="15" width="18.140625" style="0" bestFit="1" customWidth="1"/>
    <col min="16" max="16" width="13.7109375" style="0" bestFit="1" customWidth="1"/>
    <col min="17" max="17" width="15.140625" style="0" bestFit="1" customWidth="1"/>
    <col min="18" max="18" width="19.8515625" style="0" bestFit="1" customWidth="1"/>
  </cols>
  <sheetData>
    <row r="1" spans="1:18" ht="21" thickBot="1">
      <c r="A1" s="93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1:18" ht="15.75" thickTop="1">
      <c r="A2" s="60" t="s">
        <v>20</v>
      </c>
      <c r="B2" s="26">
        <f>((B11*B12*B14)/(((1-EXP(-B13*B12))/(B13*B12))*B16*B22*B18*B19))</f>
        <v>0.08731858594319909</v>
      </c>
      <c r="C2" s="61" t="s">
        <v>94</v>
      </c>
      <c r="D2" s="43" t="s">
        <v>20</v>
      </c>
      <c r="E2" s="26">
        <f>(((E20*E21*E22)/((1-EXP(-E22*E21))*E24*E28*E26*E27)))/E43</f>
        <v>0.0021332044046858847</v>
      </c>
      <c r="F2" s="17" t="s">
        <v>103</v>
      </c>
      <c r="G2" s="16" t="s">
        <v>20</v>
      </c>
      <c r="H2" s="26">
        <f>(H17*H18*H19)/((1-EXP(-H19*H18))*H21*H34*H26*H27*H28*H29*H30*(H31/24)*(H32/365)*H33)</f>
        <v>2945.9376315029904</v>
      </c>
      <c r="I2" s="17" t="s">
        <v>113</v>
      </c>
      <c r="J2" s="72" t="s">
        <v>21</v>
      </c>
      <c r="K2" s="35">
        <f>(K11*K12*K13)/(((1-EXP(-K13*K12))/(K13*K12))*K16*K22*K18*K19*K23*K31)</f>
        <v>1.7486853681269052</v>
      </c>
      <c r="L2" s="73" t="s">
        <v>94</v>
      </c>
      <c r="M2" s="82" t="s">
        <v>21</v>
      </c>
      <c r="N2" s="35">
        <f>(N20*N21*N22)/((1-EXP(-N22*N21))*N24*N28*N26*N27*(N30/24)*(N29/365)*N31)</f>
        <v>21.043773181360734</v>
      </c>
      <c r="O2" s="83" t="s">
        <v>103</v>
      </c>
      <c r="P2" s="82" t="s">
        <v>21</v>
      </c>
      <c r="Q2" s="35">
        <f>(Q17*Q18*Q19)/((1-EXP(-Q19*Q18))*Q21*Q34*Q26*Q27*Q28*Q29*Q30*(Q31/24)*(Q32/365)*Q33)</f>
        <v>2945.9376315029904</v>
      </c>
      <c r="R2" s="83" t="s">
        <v>113</v>
      </c>
    </row>
    <row r="3" spans="1:18" ht="15">
      <c r="A3" s="62"/>
      <c r="B3" s="2">
        <f>((B11*B12*B14)/(((1-EXP(-B13*B12))/(B13*B12))*B17*B18*B19*B20*B21*(B28/24)*(B23/365)*B36))</f>
        <v>669.4472115928618</v>
      </c>
      <c r="C3" s="63" t="s">
        <v>93</v>
      </c>
      <c r="D3" s="44" t="s">
        <v>22</v>
      </c>
      <c r="E3" s="2">
        <f>((E20*E21*E22)/((1-EXP(-E22*E21))*E25*E40*E26*E27*(E34/24)*(E31/365)))/E43</f>
        <v>51513.5532412818</v>
      </c>
      <c r="F3" s="19" t="s">
        <v>104</v>
      </c>
      <c r="G3" s="18" t="s">
        <v>23</v>
      </c>
      <c r="H3" s="2">
        <f>(H17*H18*H19)/((1-EXP(-H19*H18))*H25*H35*H26*H27*H28*H29*H30*(H31/24)*(H32/365)*H33)</f>
        <v>4148.361154565436</v>
      </c>
      <c r="I3" s="19" t="s">
        <v>112</v>
      </c>
      <c r="J3" s="74"/>
      <c r="K3" s="3">
        <f>(K11*K12*K13)/(((1-EXP(-K13*K12))/(K13*K12))*K17*K18*K19*K20*K21*(K26/24)*(K23/365)*K31)</f>
        <v>5867.526393603244</v>
      </c>
      <c r="L3" s="75" t="s">
        <v>93</v>
      </c>
      <c r="M3" s="84" t="s">
        <v>22</v>
      </c>
      <c r="N3" s="3">
        <f>(N20*N21*N22)/((1-EXP(-N22*N21))*N25*N33*N26*N27*(N30/24)*(N29/365)*N31)</f>
        <v>1392258.1957103175</v>
      </c>
      <c r="O3" s="85" t="s">
        <v>104</v>
      </c>
      <c r="P3" s="87" t="s">
        <v>23</v>
      </c>
      <c r="Q3" s="3">
        <f>(Q17*Q18*Q19)/((1-EXP(-Q19*Q18))*Q25*Q35*Q26*Q27*Q28*Q29*Q30*(Q31/24)*(Q32/365)*Q33)</f>
        <v>4148.361154565436</v>
      </c>
      <c r="R3" s="85" t="s">
        <v>112</v>
      </c>
    </row>
    <row r="4" spans="1:18" ht="15">
      <c r="A4" s="64" t="s">
        <v>24</v>
      </c>
      <c r="B4" s="27">
        <f>(1/((1/B2)+(1/B3)))</f>
        <v>0.08730719812807164</v>
      </c>
      <c r="C4" s="65" t="s">
        <v>92</v>
      </c>
      <c r="D4" s="46" t="s">
        <v>25</v>
      </c>
      <c r="E4" s="2">
        <f>(1/((1/E2)+(1/E3)))</f>
        <v>0.0021332043163487277</v>
      </c>
      <c r="F4" s="19" t="s">
        <v>105</v>
      </c>
      <c r="G4" s="18"/>
      <c r="H4" s="2">
        <f>(H17*H18*H19)/((1-EXP(-H19*H18))*H22*H36*H26*H27*H28*H29*H30*(H31/24)*(H32/365)*H33)</f>
        <v>9421538.659267964</v>
      </c>
      <c r="I4" s="19" t="s">
        <v>114</v>
      </c>
      <c r="J4" s="74" t="s">
        <v>24</v>
      </c>
      <c r="K4" s="3">
        <f>(1/((1/K2)+(1/K3)))</f>
        <v>1.7481643667297042</v>
      </c>
      <c r="L4" s="75" t="s">
        <v>92</v>
      </c>
      <c r="M4" s="86" t="s">
        <v>25</v>
      </c>
      <c r="N4" s="56">
        <f>(1/((1/N2)+(1/N3)))</f>
        <v>21.043455112702414</v>
      </c>
      <c r="O4" s="85" t="s">
        <v>105</v>
      </c>
      <c r="P4" s="87"/>
      <c r="Q4" s="3">
        <f>(Q17*Q18*Q19)/((1-EXP(-Q19*Q18))*Q22*Q36*Q26*Q27*Q28*Q29*Q30*(Q31/24)*(Q32/365)*Q33)</f>
        <v>9421538.659267964</v>
      </c>
      <c r="R4" s="85" t="s">
        <v>114</v>
      </c>
    </row>
    <row r="5" spans="1:18" ht="15">
      <c r="A5" s="66" t="s">
        <v>20</v>
      </c>
      <c r="B5" s="30">
        <f>B2/B43</f>
        <v>0.0032307876798983695</v>
      </c>
      <c r="C5" s="67" t="s">
        <v>91</v>
      </c>
      <c r="D5" s="47" t="s">
        <v>20</v>
      </c>
      <c r="E5" s="30">
        <f>E20/(E24*E28*E26*E27)/E43</f>
        <v>0.0020893503132260833</v>
      </c>
      <c r="F5" s="48" t="s">
        <v>103</v>
      </c>
      <c r="G5" s="18"/>
      <c r="H5" s="2">
        <f>(H17*H18*H19)/((1-EXP(-H19*H18))*H23*H37*H26*H27*H28*H29*H30*(H31/24)*(H32/365)*H33)</f>
        <v>3151.4681639334317</v>
      </c>
      <c r="I5" s="19" t="s">
        <v>115</v>
      </c>
      <c r="J5" s="76"/>
      <c r="K5" s="57">
        <f>K2/K33</f>
        <v>0.06470135862069556</v>
      </c>
      <c r="L5" s="77" t="s">
        <v>91</v>
      </c>
      <c r="M5" s="87" t="s">
        <v>21</v>
      </c>
      <c r="N5" s="3">
        <f>(N20)/(N24*N28*N26*N27*(N30/24)*(N29/365)*N32)</f>
        <v>20.611158495338373</v>
      </c>
      <c r="O5" s="88" t="s">
        <v>103</v>
      </c>
      <c r="P5" s="87"/>
      <c r="Q5" s="3">
        <f>(Q17*Q18*Q19)/((1-EXP(-Q19*Q18))*Q23*Q37*Q26*Q27*Q28*Q29*Q30*(Q31/24)*(Q32/365)*Q33)</f>
        <v>3151.4681639334317</v>
      </c>
      <c r="R5" s="85" t="s">
        <v>115</v>
      </c>
    </row>
    <row r="6" spans="1:18" ht="15">
      <c r="A6" s="62"/>
      <c r="B6" s="2">
        <f>B3/B43</f>
        <v>24.769546828935912</v>
      </c>
      <c r="C6" s="63" t="s">
        <v>90</v>
      </c>
      <c r="D6" s="44" t="s">
        <v>28</v>
      </c>
      <c r="E6" s="2">
        <f>E20/(E25*E40*E26*E27*(E34/24)*(E31/365)*E37)/E43</f>
        <v>50454.5454545455</v>
      </c>
      <c r="F6" s="19" t="s">
        <v>104</v>
      </c>
      <c r="G6" s="18"/>
      <c r="H6" s="2">
        <f>(H17*H18*H19)/((1-EXP(-H19*H18))*H24*H38*H26*H27*H28*H29*H30*(H31/24)*(H32/365)*H33)</f>
        <v>2945.9376315029904</v>
      </c>
      <c r="I6" s="19" t="s">
        <v>116</v>
      </c>
      <c r="J6" s="74"/>
      <c r="K6" s="3">
        <f>K3/K33</f>
        <v>217.09847656332025</v>
      </c>
      <c r="L6" s="75" t="s">
        <v>90</v>
      </c>
      <c r="M6" s="84" t="s">
        <v>28</v>
      </c>
      <c r="N6" s="3">
        <f>(N20)/(N25*N33*N26*N27*(N30/24)*(N29/365)*N32)</f>
        <v>1363636.3636363635</v>
      </c>
      <c r="O6" s="85" t="s">
        <v>104</v>
      </c>
      <c r="P6" s="86"/>
      <c r="Q6" s="56">
        <f>(Q17*Q18*Q19)/((1-EXP(-Q19*Q18))*Q24*Q38*Q26*Q27*Q28*Q29*Q30*(Q31/24)*(Q32/365)*Q33)</f>
        <v>2945.9376315029904</v>
      </c>
      <c r="R6" s="89" t="s">
        <v>116</v>
      </c>
    </row>
    <row r="7" spans="1:18" ht="15.75" thickBot="1">
      <c r="A7" s="64" t="s">
        <v>24</v>
      </c>
      <c r="B7" s="27">
        <f>(1/((1/B5)+(1/B6)))</f>
        <v>0.003230366330738654</v>
      </c>
      <c r="C7" s="65" t="s">
        <v>89</v>
      </c>
      <c r="D7" s="45" t="s">
        <v>25</v>
      </c>
      <c r="E7" s="49">
        <f>(1/((1/E5)+(1/E6)))</f>
        <v>0.002089350226704948</v>
      </c>
      <c r="F7" s="19" t="s">
        <v>105</v>
      </c>
      <c r="G7" s="24" t="s">
        <v>20</v>
      </c>
      <c r="H7" s="30">
        <f>H2/H39</f>
        <v>108.99969236561076</v>
      </c>
      <c r="I7" s="22" t="s">
        <v>117</v>
      </c>
      <c r="J7" s="78"/>
      <c r="K7" s="56">
        <f>(1/((1/K5)+(1/K6)))</f>
        <v>0.06468208156899913</v>
      </c>
      <c r="L7" s="79" t="s">
        <v>89</v>
      </c>
      <c r="M7" s="87" t="s">
        <v>25</v>
      </c>
      <c r="N7" s="3">
        <f>(1/((1/N5)+(1/N6)))</f>
        <v>20.610846965487116</v>
      </c>
      <c r="O7" s="85" t="s">
        <v>105</v>
      </c>
      <c r="P7" s="87" t="s">
        <v>21</v>
      </c>
      <c r="Q7" s="3">
        <f>Q2/Q39</f>
        <v>108.99969236561076</v>
      </c>
      <c r="R7" s="85" t="s">
        <v>117</v>
      </c>
    </row>
    <row r="8" spans="1:18" ht="15.75" thickTop="1">
      <c r="A8" s="66" t="s">
        <v>20</v>
      </c>
      <c r="B8" s="30">
        <f>B2*B15*B44*B45</f>
        <v>2.5677678771500306E-11</v>
      </c>
      <c r="C8" s="68" t="s">
        <v>95</v>
      </c>
      <c r="D8" s="43" t="s">
        <v>20</v>
      </c>
      <c r="E8" s="26">
        <f>E2/E43</f>
        <v>7.892856297337781E-05</v>
      </c>
      <c r="F8" s="17" t="s">
        <v>106</v>
      </c>
      <c r="G8" s="18" t="s">
        <v>23</v>
      </c>
      <c r="H8" s="2">
        <f>H3/H39</f>
        <v>153.48936271892129</v>
      </c>
      <c r="I8" s="19" t="s">
        <v>118</v>
      </c>
      <c r="J8" s="74"/>
      <c r="K8" s="3">
        <f>K2*K15*K34*K35</f>
        <v>5.142339476774667E-10</v>
      </c>
      <c r="L8" s="75" t="s">
        <v>95</v>
      </c>
      <c r="M8" s="82" t="s">
        <v>21</v>
      </c>
      <c r="N8" s="35">
        <f>N2/N34</f>
        <v>0.778619607710348</v>
      </c>
      <c r="O8" s="83" t="s">
        <v>106</v>
      </c>
      <c r="P8" s="87" t="s">
        <v>23</v>
      </c>
      <c r="Q8" s="3">
        <f>Q3/Q39</f>
        <v>153.48936271892129</v>
      </c>
      <c r="R8" s="85" t="s">
        <v>118</v>
      </c>
    </row>
    <row r="9" spans="1:18" ht="15">
      <c r="A9" s="62"/>
      <c r="B9" s="2">
        <f>B3*B15*B44*B45</f>
        <v>1.9686359173223588E-07</v>
      </c>
      <c r="C9" s="69" t="s">
        <v>96</v>
      </c>
      <c r="D9" s="44" t="s">
        <v>22</v>
      </c>
      <c r="E9" s="2">
        <f>E3/E43</f>
        <v>1906.0014699274286</v>
      </c>
      <c r="F9" s="19" t="s">
        <v>107</v>
      </c>
      <c r="G9" s="18"/>
      <c r="H9" s="2">
        <f>H4/H39</f>
        <v>348596.93039291503</v>
      </c>
      <c r="I9" s="19" t="s">
        <v>119</v>
      </c>
      <c r="J9" s="74"/>
      <c r="K9" s="3">
        <f>K3*K15*K34*K35</f>
        <v>1.7254569149373455E-06</v>
      </c>
      <c r="L9" s="75" t="s">
        <v>96</v>
      </c>
      <c r="M9" s="84" t="s">
        <v>22</v>
      </c>
      <c r="N9" s="3">
        <f>N3/N34</f>
        <v>51513.5532412818</v>
      </c>
      <c r="O9" s="85" t="s">
        <v>107</v>
      </c>
      <c r="P9" s="87"/>
      <c r="Q9" s="3">
        <f>Q4/Q39</f>
        <v>348596.93039291503</v>
      </c>
      <c r="R9" s="85" t="s">
        <v>119</v>
      </c>
    </row>
    <row r="10" spans="1:18" ht="15.75" thickBot="1">
      <c r="A10" s="70" t="s">
        <v>24</v>
      </c>
      <c r="B10" s="49">
        <f>(1/((1/B8)+(1/B9)))</f>
        <v>2.567432996946013E-11</v>
      </c>
      <c r="C10" s="71" t="s">
        <v>97</v>
      </c>
      <c r="D10" s="46" t="s">
        <v>25</v>
      </c>
      <c r="E10" s="2">
        <f>(1/((1/E8)+(1/E9)))</f>
        <v>7.892855970490299E-05</v>
      </c>
      <c r="F10" s="19" t="s">
        <v>108</v>
      </c>
      <c r="G10" s="18"/>
      <c r="H10" s="2">
        <f>H5/H39</f>
        <v>116.60432206553709</v>
      </c>
      <c r="I10" s="19" t="s">
        <v>120</v>
      </c>
      <c r="J10" s="80"/>
      <c r="K10" s="58">
        <f>(1/((1/K8)+(1/K9)))</f>
        <v>5.140807373801134E-10</v>
      </c>
      <c r="L10" s="81" t="s">
        <v>97</v>
      </c>
      <c r="M10" s="86" t="s">
        <v>25</v>
      </c>
      <c r="N10" s="56">
        <f>(1/((1/N8)+(1/N9)))</f>
        <v>0.7786078391699901</v>
      </c>
      <c r="O10" s="89" t="s">
        <v>108</v>
      </c>
      <c r="P10" s="87"/>
      <c r="Q10" s="3">
        <f>Q5/Q39</f>
        <v>116.60432206553709</v>
      </c>
      <c r="R10" s="85" t="s">
        <v>120</v>
      </c>
    </row>
    <row r="11" spans="1:18" ht="15.75" thickTop="1">
      <c r="A11" s="1" t="s">
        <v>26</v>
      </c>
      <c r="B11" s="4">
        <v>1E-06</v>
      </c>
      <c r="C11" s="1"/>
      <c r="D11" s="47" t="s">
        <v>20</v>
      </c>
      <c r="E11" s="30">
        <f>E5/E43</f>
        <v>7.730596158936516E-05</v>
      </c>
      <c r="F11" s="22" t="s">
        <v>106</v>
      </c>
      <c r="G11" s="18"/>
      <c r="H11" s="2">
        <f>H6/H39</f>
        <v>108.99969236561076</v>
      </c>
      <c r="I11" s="19" t="s">
        <v>121</v>
      </c>
      <c r="J11" s="1" t="s">
        <v>26</v>
      </c>
      <c r="K11" s="4">
        <v>1E-06</v>
      </c>
      <c r="L11" s="1"/>
      <c r="M11" s="87" t="s">
        <v>21</v>
      </c>
      <c r="N11" s="3">
        <f>N5/N34</f>
        <v>0.7626128643275205</v>
      </c>
      <c r="O11" s="85" t="s">
        <v>106</v>
      </c>
      <c r="P11" s="86"/>
      <c r="Q11" s="56">
        <f>Q6/Q39</f>
        <v>108.99969236561076</v>
      </c>
      <c r="R11" s="89" t="s">
        <v>121</v>
      </c>
    </row>
    <row r="12" spans="1:18" ht="18.75">
      <c r="A12" s="5" t="s">
        <v>27</v>
      </c>
      <c r="B12" s="4">
        <v>26</v>
      </c>
      <c r="C12" s="1"/>
      <c r="D12" s="44" t="s">
        <v>28</v>
      </c>
      <c r="E12" s="2">
        <f>E6/E43</f>
        <v>1866.8181818181854</v>
      </c>
      <c r="F12" s="19" t="s">
        <v>107</v>
      </c>
      <c r="G12" s="24" t="s">
        <v>20</v>
      </c>
      <c r="H12" s="30">
        <f>H2*H20*H40*H42</f>
        <v>0.0008663085798459371</v>
      </c>
      <c r="I12" s="22" t="s">
        <v>123</v>
      </c>
      <c r="J12" s="5" t="s">
        <v>29</v>
      </c>
      <c r="K12" s="4">
        <v>25</v>
      </c>
      <c r="L12" s="1"/>
      <c r="M12" s="84" t="s">
        <v>28</v>
      </c>
      <c r="N12" s="3">
        <f>N6/N34</f>
        <v>50454.5454545455</v>
      </c>
      <c r="O12" s="85" t="s">
        <v>107</v>
      </c>
      <c r="P12" s="87" t="s">
        <v>21</v>
      </c>
      <c r="Q12" s="3">
        <f>Q2*Q20*Q40*Q42</f>
        <v>0.0008663085798459371</v>
      </c>
      <c r="R12" s="33" t="s">
        <v>123</v>
      </c>
    </row>
    <row r="13" spans="1:18" ht="15.75" thickBot="1">
      <c r="A13" s="5" t="s">
        <v>3</v>
      </c>
      <c r="B13" s="4">
        <v>0.38</v>
      </c>
      <c r="C13" s="1"/>
      <c r="D13" s="45" t="s">
        <v>25</v>
      </c>
      <c r="E13" s="49">
        <f>(1/((1/E11)+(1/E12)))</f>
        <v>7.730595838808316E-05</v>
      </c>
      <c r="F13" s="19" t="s">
        <v>108</v>
      </c>
      <c r="G13" s="18" t="s">
        <v>23</v>
      </c>
      <c r="H13" s="2">
        <f>H3*H20*H40*H41</f>
        <v>1.2199039185585646E-06</v>
      </c>
      <c r="I13" s="19" t="s">
        <v>122</v>
      </c>
      <c r="J13" s="5" t="s">
        <v>3</v>
      </c>
      <c r="K13" s="4">
        <v>0.38</v>
      </c>
      <c r="L13" s="1"/>
      <c r="M13" s="87" t="s">
        <v>25</v>
      </c>
      <c r="N13" s="58">
        <f>(1/((1/N11)+(1/N12)))</f>
        <v>0.7626013377230242</v>
      </c>
      <c r="O13" s="90" t="s">
        <v>108</v>
      </c>
      <c r="P13" s="87" t="s">
        <v>23</v>
      </c>
      <c r="Q13" s="3">
        <f>Q3*Q20*Q40*Q41</f>
        <v>1.2199039185585646E-06</v>
      </c>
      <c r="R13" s="32" t="s">
        <v>122</v>
      </c>
    </row>
    <row r="14" spans="1:18" ht="15.75" thickTop="1">
      <c r="A14" s="6" t="s">
        <v>2</v>
      </c>
      <c r="B14" s="7">
        <f>0.693/B15</f>
        <v>0.0016034243405830633</v>
      </c>
      <c r="C14" s="1"/>
      <c r="D14" s="43" t="s">
        <v>20</v>
      </c>
      <c r="E14" s="26">
        <f>E2*E23*E44*E45</f>
        <v>6.27309030097045E-13</v>
      </c>
      <c r="F14" s="17" t="s">
        <v>109</v>
      </c>
      <c r="G14" s="18"/>
      <c r="H14" s="2">
        <f>H4*H20*H40*H42</f>
        <v>2.7705813214076316</v>
      </c>
      <c r="I14" s="19" t="s">
        <v>124</v>
      </c>
      <c r="J14" s="6" t="s">
        <v>2</v>
      </c>
      <c r="K14" s="7">
        <f>0.693/K15</f>
        <v>0.0016034243405830633</v>
      </c>
      <c r="L14" s="1"/>
      <c r="M14" s="82" t="s">
        <v>21</v>
      </c>
      <c r="N14" s="35">
        <f>N2*N23*N35*N36</f>
        <v>6.188318810416789E-09</v>
      </c>
      <c r="O14" s="83" t="s">
        <v>109</v>
      </c>
      <c r="P14" s="87"/>
      <c r="Q14" s="3">
        <f>Q4*Q20*Q40*Q42</f>
        <v>2.7705813214076316</v>
      </c>
      <c r="R14" s="32" t="s">
        <v>124</v>
      </c>
    </row>
    <row r="15" spans="1:18" ht="15">
      <c r="A15" s="8" t="s">
        <v>30</v>
      </c>
      <c r="B15" s="7">
        <v>432.2</v>
      </c>
      <c r="C15" s="1" t="s">
        <v>31</v>
      </c>
      <c r="D15" s="44" t="s">
        <v>22</v>
      </c>
      <c r="E15" s="2">
        <f>E3*E23*E44*E45</f>
        <v>1.514853290648411E-05</v>
      </c>
      <c r="F15" s="19" t="s">
        <v>110</v>
      </c>
      <c r="G15" s="18"/>
      <c r="H15" s="2">
        <f>H5*H20*H40*H42</f>
        <v>0.0009267487133235604</v>
      </c>
      <c r="I15" s="19" t="s">
        <v>125</v>
      </c>
      <c r="J15" s="8" t="s">
        <v>30</v>
      </c>
      <c r="K15" s="7">
        <v>432.2</v>
      </c>
      <c r="L15" s="1"/>
      <c r="M15" s="84" t="s">
        <v>22</v>
      </c>
      <c r="N15" s="3">
        <f>N3*N23*N35*N36</f>
        <v>0.0004094198082833538</v>
      </c>
      <c r="O15" s="85" t="s">
        <v>110</v>
      </c>
      <c r="P15" s="87"/>
      <c r="Q15" s="3">
        <f>Q5*Q20*Q40*Q42</f>
        <v>0.0009267487133235604</v>
      </c>
      <c r="R15" s="32" t="s">
        <v>125</v>
      </c>
    </row>
    <row r="16" spans="1:18" ht="15.75" thickBot="1">
      <c r="A16" s="6" t="s">
        <v>32</v>
      </c>
      <c r="B16" s="7">
        <v>2.17E-10</v>
      </c>
      <c r="C16" s="1" t="s">
        <v>33</v>
      </c>
      <c r="D16" s="46" t="s">
        <v>25</v>
      </c>
      <c r="E16" s="2">
        <f>(1/((1/E14)+(1/E15)))</f>
        <v>6.273090041198361E-13</v>
      </c>
      <c r="F16" s="19" t="s">
        <v>111</v>
      </c>
      <c r="G16" s="25"/>
      <c r="H16" s="49">
        <f>H6*H20*H40*H42</f>
        <v>0.0008663085798459371</v>
      </c>
      <c r="I16" s="23" t="s">
        <v>126</v>
      </c>
      <c r="J16" s="6" t="s">
        <v>34</v>
      </c>
      <c r="K16" s="9">
        <v>9.1E-11</v>
      </c>
      <c r="L16" s="1" t="s">
        <v>35</v>
      </c>
      <c r="M16" s="86" t="s">
        <v>25</v>
      </c>
      <c r="N16" s="56">
        <f>(1/((1/N14)+(1/N15)))</f>
        <v>6.188225276322674E-09</v>
      </c>
      <c r="O16" s="89" t="s">
        <v>111</v>
      </c>
      <c r="P16" s="92"/>
      <c r="Q16" s="58">
        <f>Q6*Q20*Q40*Q42</f>
        <v>0.0008663085798459371</v>
      </c>
      <c r="R16" s="34" t="s">
        <v>126</v>
      </c>
    </row>
    <row r="17" spans="1:18" ht="15.75" thickTop="1">
      <c r="A17" s="6" t="s">
        <v>36</v>
      </c>
      <c r="B17" s="7">
        <v>1.96E-08</v>
      </c>
      <c r="C17" s="1" t="s">
        <v>37</v>
      </c>
      <c r="D17" s="47" t="s">
        <v>20</v>
      </c>
      <c r="E17" s="30">
        <f>E5*E23*E44*E45</f>
        <v>6.144129065380435E-13</v>
      </c>
      <c r="F17" s="22" t="s">
        <v>109</v>
      </c>
      <c r="G17" s="1" t="s">
        <v>26</v>
      </c>
      <c r="H17" s="4">
        <v>1E-06</v>
      </c>
      <c r="I17" s="1"/>
      <c r="J17" s="6" t="s">
        <v>36</v>
      </c>
      <c r="K17" s="7">
        <v>1.96E-08</v>
      </c>
      <c r="L17" s="1" t="s">
        <v>37</v>
      </c>
      <c r="M17" s="87" t="s">
        <v>21</v>
      </c>
      <c r="N17" s="3">
        <f>N5*N23*N35*N36</f>
        <v>6.061100294226641E-09</v>
      </c>
      <c r="O17" s="85" t="s">
        <v>109</v>
      </c>
      <c r="P17" s="1" t="s">
        <v>26</v>
      </c>
      <c r="Q17" s="4">
        <v>1E-06</v>
      </c>
      <c r="R17" s="1"/>
    </row>
    <row r="18" spans="1:18" ht="18.75">
      <c r="A18" s="1" t="s">
        <v>40</v>
      </c>
      <c r="B18" s="4">
        <v>1</v>
      </c>
      <c r="C18" s="1"/>
      <c r="D18" s="44" t="s">
        <v>28</v>
      </c>
      <c r="E18" s="2">
        <f>E12*E23*E44*E45</f>
        <v>5.489731318909102E-07</v>
      </c>
      <c r="F18" s="19" t="s">
        <v>110</v>
      </c>
      <c r="G18" s="5" t="s">
        <v>27</v>
      </c>
      <c r="H18" s="4">
        <v>26</v>
      </c>
      <c r="I18" s="1"/>
      <c r="J18" s="1" t="s">
        <v>40</v>
      </c>
      <c r="K18" s="4">
        <v>1</v>
      </c>
      <c r="L18" s="1"/>
      <c r="M18" s="84" t="s">
        <v>28</v>
      </c>
      <c r="N18" s="3">
        <f>N6*N23*N35*N36</f>
        <v>0.0004010030181818181</v>
      </c>
      <c r="O18" s="85" t="s">
        <v>110</v>
      </c>
      <c r="P18" s="5" t="s">
        <v>27</v>
      </c>
      <c r="Q18" s="4">
        <v>26</v>
      </c>
      <c r="R18" s="1"/>
    </row>
    <row r="19" spans="1:18" ht="15.75" thickBot="1">
      <c r="A19" s="1" t="s">
        <v>44</v>
      </c>
      <c r="B19" s="4">
        <v>1</v>
      </c>
      <c r="C19" s="1"/>
      <c r="D19" s="45" t="s">
        <v>25</v>
      </c>
      <c r="E19" s="49">
        <f>(1/((1/E17)+(1/E18)))</f>
        <v>6.144122188854513E-13</v>
      </c>
      <c r="F19" s="23" t="s">
        <v>111</v>
      </c>
      <c r="G19" s="6" t="s">
        <v>2</v>
      </c>
      <c r="H19" s="7">
        <f>0.693/H20</f>
        <v>0.0016034243405830633</v>
      </c>
      <c r="I19" s="1"/>
      <c r="J19" s="1" t="s">
        <v>44</v>
      </c>
      <c r="K19" s="4">
        <v>1</v>
      </c>
      <c r="L19" s="1"/>
      <c r="M19" s="91" t="s">
        <v>25</v>
      </c>
      <c r="N19" s="58">
        <f>(1/((1/N17)+(1/N18)))</f>
        <v>6.0610086829921954E-09</v>
      </c>
      <c r="O19" s="90" t="s">
        <v>111</v>
      </c>
      <c r="P19" s="6" t="s">
        <v>2</v>
      </c>
      <c r="Q19" s="7">
        <f>0.693/Q20</f>
        <v>0.0016034243405830633</v>
      </c>
      <c r="R19" s="1"/>
    </row>
    <row r="20" spans="1:18" ht="15" thickTop="1">
      <c r="A20" s="1" t="s">
        <v>48</v>
      </c>
      <c r="B20" s="10">
        <v>1</v>
      </c>
      <c r="C20" s="1"/>
      <c r="D20" s="1" t="s">
        <v>26</v>
      </c>
      <c r="E20" s="4">
        <v>1E-06</v>
      </c>
      <c r="F20" s="1"/>
      <c r="G20" s="8" t="s">
        <v>30</v>
      </c>
      <c r="H20" s="7">
        <v>432.2</v>
      </c>
      <c r="I20" s="1" t="s">
        <v>31</v>
      </c>
      <c r="J20" s="1" t="s">
        <v>48</v>
      </c>
      <c r="K20" s="10">
        <v>1</v>
      </c>
      <c r="L20" s="1"/>
      <c r="M20" s="1" t="s">
        <v>26</v>
      </c>
      <c r="N20" s="4">
        <v>1E-06</v>
      </c>
      <c r="O20" s="1"/>
      <c r="P20" s="8" t="s">
        <v>30</v>
      </c>
      <c r="Q20" s="7">
        <v>432.2</v>
      </c>
      <c r="R20" s="1" t="s">
        <v>31</v>
      </c>
    </row>
    <row r="21" spans="1:18" ht="18.75">
      <c r="A21" s="1" t="s">
        <v>50</v>
      </c>
      <c r="B21" s="10">
        <v>1</v>
      </c>
      <c r="C21" s="1"/>
      <c r="D21" s="5" t="s">
        <v>27</v>
      </c>
      <c r="E21" s="4">
        <v>26</v>
      </c>
      <c r="F21" s="1"/>
      <c r="G21" s="6" t="s">
        <v>38</v>
      </c>
      <c r="H21" s="10">
        <v>2.76E-08</v>
      </c>
      <c r="I21" s="5" t="s">
        <v>39</v>
      </c>
      <c r="J21" s="1" t="s">
        <v>50</v>
      </c>
      <c r="K21" s="10">
        <v>1</v>
      </c>
      <c r="L21" s="1"/>
      <c r="M21" s="5" t="s">
        <v>27</v>
      </c>
      <c r="N21" s="4">
        <v>26</v>
      </c>
      <c r="O21" s="1"/>
      <c r="P21" s="6" t="s">
        <v>38</v>
      </c>
      <c r="Q21" s="10">
        <v>2.76E-08</v>
      </c>
      <c r="R21" s="5" t="s">
        <v>39</v>
      </c>
    </row>
    <row r="22" spans="1:18" ht="14.25">
      <c r="A22" s="1" t="s">
        <v>52</v>
      </c>
      <c r="B22" s="14">
        <f>(((B26*B24*B29)+(B27*B24*B31))*B33*B37*B41*B34*B39)+(((B26*B25*B30)+(B27*B25*B32))*B33*B38*B42*B35*B40)</f>
        <v>21738.75</v>
      </c>
      <c r="C22" s="1" t="s">
        <v>53</v>
      </c>
      <c r="D22" s="6" t="s">
        <v>2</v>
      </c>
      <c r="E22" s="7">
        <f>0.693/E23</f>
        <v>0.0016034243405830633</v>
      </c>
      <c r="F22" s="1"/>
      <c r="G22" s="6" t="s">
        <v>42</v>
      </c>
      <c r="H22" s="4">
        <v>8.63E-12</v>
      </c>
      <c r="I22" s="5" t="s">
        <v>43</v>
      </c>
      <c r="J22" s="1" t="s">
        <v>52</v>
      </c>
      <c r="K22" s="4">
        <f>((K24*K27)+(K25*K28))*K29*K30*K32</f>
        <v>412.5</v>
      </c>
      <c r="L22" s="1" t="s">
        <v>53</v>
      </c>
      <c r="M22" s="6" t="s">
        <v>2</v>
      </c>
      <c r="N22" s="7">
        <f>0.693/N23</f>
        <v>0.0016034243405830633</v>
      </c>
      <c r="O22" s="1"/>
      <c r="P22" s="6" t="s">
        <v>42</v>
      </c>
      <c r="Q22" s="4">
        <v>8.63E-12</v>
      </c>
      <c r="R22" s="5" t="s">
        <v>43</v>
      </c>
    </row>
    <row r="23" spans="1:18" ht="14.25">
      <c r="A23" s="1" t="s">
        <v>58</v>
      </c>
      <c r="B23" s="10">
        <v>55</v>
      </c>
      <c r="C23" s="1" t="s">
        <v>59</v>
      </c>
      <c r="D23" s="8" t="s">
        <v>30</v>
      </c>
      <c r="E23" s="7">
        <v>432.2</v>
      </c>
      <c r="F23" s="1" t="s">
        <v>31</v>
      </c>
      <c r="G23" s="6" t="s">
        <v>47</v>
      </c>
      <c r="H23" s="4">
        <v>2.58E-08</v>
      </c>
      <c r="I23" s="5" t="s">
        <v>39</v>
      </c>
      <c r="J23" s="1" t="s">
        <v>61</v>
      </c>
      <c r="K23" s="10">
        <v>55</v>
      </c>
      <c r="L23" s="1" t="s">
        <v>59</v>
      </c>
      <c r="M23" s="8" t="s">
        <v>30</v>
      </c>
      <c r="N23" s="7">
        <v>432.2</v>
      </c>
      <c r="O23" s="1" t="s">
        <v>31</v>
      </c>
      <c r="P23" s="6" t="s">
        <v>47</v>
      </c>
      <c r="Q23" s="4">
        <v>2.58E-08</v>
      </c>
      <c r="R23" s="5" t="s">
        <v>39</v>
      </c>
    </row>
    <row r="24" spans="1:18" ht="14.25">
      <c r="A24" s="1" t="s">
        <v>62</v>
      </c>
      <c r="B24" s="10">
        <v>55</v>
      </c>
      <c r="C24" s="1" t="s">
        <v>59</v>
      </c>
      <c r="D24" s="6" t="s">
        <v>41</v>
      </c>
      <c r="E24" s="4">
        <v>2.81E-08</v>
      </c>
      <c r="F24" s="1" t="s">
        <v>33</v>
      </c>
      <c r="G24" s="6" t="s">
        <v>49</v>
      </c>
      <c r="H24" s="4">
        <v>2.76E-08</v>
      </c>
      <c r="I24" s="5" t="s">
        <v>39</v>
      </c>
      <c r="J24" s="1" t="s">
        <v>6</v>
      </c>
      <c r="K24" s="4">
        <v>0.5</v>
      </c>
      <c r="L24" s="1"/>
      <c r="M24" s="6" t="s">
        <v>41</v>
      </c>
      <c r="N24" s="4">
        <v>2.81E-08</v>
      </c>
      <c r="O24" s="1" t="s">
        <v>33</v>
      </c>
      <c r="P24" s="6" t="s">
        <v>49</v>
      </c>
      <c r="Q24" s="4">
        <v>2.76E-08</v>
      </c>
      <c r="R24" s="5" t="s">
        <v>39</v>
      </c>
    </row>
    <row r="25" spans="1:18" ht="14.25">
      <c r="A25" s="1" t="s">
        <v>66</v>
      </c>
      <c r="B25" s="10">
        <v>55</v>
      </c>
      <c r="C25" s="1" t="s">
        <v>59</v>
      </c>
      <c r="D25" s="6" t="s">
        <v>45</v>
      </c>
      <c r="E25" s="7">
        <v>5.84E-11</v>
      </c>
      <c r="F25" s="1" t="s">
        <v>46</v>
      </c>
      <c r="G25" s="6" t="s">
        <v>51</v>
      </c>
      <c r="H25" s="4">
        <f>0.0000000196</f>
        <v>1.96E-08</v>
      </c>
      <c r="I25" s="5" t="s">
        <v>39</v>
      </c>
      <c r="J25" s="1" t="s">
        <v>7</v>
      </c>
      <c r="K25" s="4">
        <v>0.1</v>
      </c>
      <c r="L25" s="1"/>
      <c r="M25" s="6" t="s">
        <v>45</v>
      </c>
      <c r="N25" s="7">
        <v>5.84E-11</v>
      </c>
      <c r="O25" s="1" t="s">
        <v>46</v>
      </c>
      <c r="P25" s="6" t="s">
        <v>51</v>
      </c>
      <c r="Q25" s="4">
        <f>0.0000000196</f>
        <v>1.96E-08</v>
      </c>
      <c r="R25" s="5" t="s">
        <v>39</v>
      </c>
    </row>
    <row r="26" spans="1:18" ht="14.25">
      <c r="A26" s="1" t="s">
        <v>6</v>
      </c>
      <c r="B26" s="4">
        <v>0.5</v>
      </c>
      <c r="C26" s="1"/>
      <c r="D26" s="1" t="s">
        <v>40</v>
      </c>
      <c r="E26" s="4">
        <v>1</v>
      </c>
      <c r="F26" s="1"/>
      <c r="G26" s="1" t="s">
        <v>40</v>
      </c>
      <c r="H26" s="4">
        <v>1</v>
      </c>
      <c r="I26" s="1"/>
      <c r="J26" s="1" t="s">
        <v>68</v>
      </c>
      <c r="K26" s="4">
        <v>5</v>
      </c>
      <c r="L26" s="1" t="s">
        <v>65</v>
      </c>
      <c r="M26" s="1" t="s">
        <v>40</v>
      </c>
      <c r="N26" s="4">
        <v>1</v>
      </c>
      <c r="O26" s="1"/>
      <c r="P26" s="1" t="s">
        <v>40</v>
      </c>
      <c r="Q26" s="4">
        <v>1</v>
      </c>
      <c r="R26" s="1"/>
    </row>
    <row r="27" spans="1:18" ht="14.25">
      <c r="A27" s="1" t="s">
        <v>7</v>
      </c>
      <c r="B27" s="4">
        <v>0.1</v>
      </c>
      <c r="C27" s="1"/>
      <c r="D27" s="1" t="s">
        <v>44</v>
      </c>
      <c r="E27" s="4">
        <v>1</v>
      </c>
      <c r="F27" s="1"/>
      <c r="G27" s="1" t="s">
        <v>44</v>
      </c>
      <c r="H27" s="4">
        <v>1</v>
      </c>
      <c r="I27" s="1"/>
      <c r="J27" s="1" t="s">
        <v>70</v>
      </c>
      <c r="K27" s="4">
        <v>5</v>
      </c>
      <c r="L27" s="1" t="s">
        <v>65</v>
      </c>
      <c r="M27" s="1" t="s">
        <v>44</v>
      </c>
      <c r="N27" s="4">
        <v>1</v>
      </c>
      <c r="O27" s="1"/>
      <c r="P27" s="1" t="s">
        <v>44</v>
      </c>
      <c r="Q27" s="4">
        <v>1</v>
      </c>
      <c r="R27" s="1"/>
    </row>
    <row r="28" spans="1:18" ht="14.25">
      <c r="A28" s="1" t="s">
        <v>5</v>
      </c>
      <c r="B28" s="4">
        <v>5</v>
      </c>
      <c r="C28" s="1" t="s">
        <v>65</v>
      </c>
      <c r="D28" s="1" t="s">
        <v>54</v>
      </c>
      <c r="E28" s="10">
        <f>(E38*E29*(E35/24)*E32*E41)+(E39*E30*(E36/24)*E33*E42)</f>
        <v>630.2083333333334</v>
      </c>
      <c r="F28" s="1" t="s">
        <v>55</v>
      </c>
      <c r="G28" s="1" t="s">
        <v>48</v>
      </c>
      <c r="H28" s="10">
        <v>1</v>
      </c>
      <c r="I28" s="1"/>
      <c r="J28" s="1" t="s">
        <v>72</v>
      </c>
      <c r="K28" s="4">
        <v>5</v>
      </c>
      <c r="L28" s="1" t="s">
        <v>65</v>
      </c>
      <c r="M28" s="1" t="s">
        <v>56</v>
      </c>
      <c r="N28" s="4">
        <v>55</v>
      </c>
      <c r="O28" s="1" t="s">
        <v>57</v>
      </c>
      <c r="P28" s="1" t="s">
        <v>48</v>
      </c>
      <c r="Q28" s="10">
        <v>1</v>
      </c>
      <c r="R28" s="1"/>
    </row>
    <row r="29" spans="1:18" ht="14.25">
      <c r="A29" s="1" t="s">
        <v>10</v>
      </c>
      <c r="B29" s="4">
        <v>5</v>
      </c>
      <c r="C29" s="1" t="s">
        <v>65</v>
      </c>
      <c r="D29" s="1" t="s">
        <v>60</v>
      </c>
      <c r="E29" s="4">
        <v>55</v>
      </c>
      <c r="F29" s="1"/>
      <c r="G29" s="1" t="s">
        <v>50</v>
      </c>
      <c r="H29" s="10">
        <v>1</v>
      </c>
      <c r="I29" s="1"/>
      <c r="J29" s="1" t="s">
        <v>8</v>
      </c>
      <c r="K29" s="4">
        <v>0.5</v>
      </c>
      <c r="L29" s="1"/>
      <c r="M29" s="1" t="s">
        <v>61</v>
      </c>
      <c r="N29" s="10">
        <v>55</v>
      </c>
      <c r="O29" s="1" t="s">
        <v>59</v>
      </c>
      <c r="P29" s="1" t="s">
        <v>50</v>
      </c>
      <c r="Q29" s="10">
        <v>1</v>
      </c>
      <c r="R29" s="1"/>
    </row>
    <row r="30" spans="1:18" ht="14.25">
      <c r="A30" s="1" t="s">
        <v>13</v>
      </c>
      <c r="B30" s="4">
        <v>5</v>
      </c>
      <c r="C30" s="1" t="s">
        <v>65</v>
      </c>
      <c r="D30" s="1" t="s">
        <v>63</v>
      </c>
      <c r="E30" s="4">
        <v>55</v>
      </c>
      <c r="F30" s="1"/>
      <c r="G30" s="1" t="s">
        <v>18</v>
      </c>
      <c r="H30" s="4">
        <v>1</v>
      </c>
      <c r="I30" s="1"/>
      <c r="J30" s="1" t="s">
        <v>76</v>
      </c>
      <c r="K30" s="4">
        <v>55</v>
      </c>
      <c r="L30" s="1" t="s">
        <v>77</v>
      </c>
      <c r="M30" s="1" t="s">
        <v>64</v>
      </c>
      <c r="N30" s="4">
        <v>5</v>
      </c>
      <c r="O30" s="1" t="s">
        <v>65</v>
      </c>
      <c r="P30" s="1" t="s">
        <v>18</v>
      </c>
      <c r="Q30" s="4">
        <v>1</v>
      </c>
      <c r="R30" s="1"/>
    </row>
    <row r="31" spans="1:18" ht="14.25">
      <c r="A31" s="1" t="s">
        <v>11</v>
      </c>
      <c r="B31" s="4">
        <v>5</v>
      </c>
      <c r="C31" s="1" t="s">
        <v>65</v>
      </c>
      <c r="D31" s="1" t="s">
        <v>58</v>
      </c>
      <c r="E31" s="10">
        <v>55</v>
      </c>
      <c r="F31" s="1" t="s">
        <v>59</v>
      </c>
      <c r="G31" s="1" t="s">
        <v>5</v>
      </c>
      <c r="H31" s="4">
        <v>5</v>
      </c>
      <c r="I31" s="1" t="s">
        <v>65</v>
      </c>
      <c r="J31" s="1" t="s">
        <v>67</v>
      </c>
      <c r="K31" s="4">
        <v>25</v>
      </c>
      <c r="L31" s="1" t="s">
        <v>31</v>
      </c>
      <c r="M31" s="1" t="s">
        <v>67</v>
      </c>
      <c r="N31" s="4">
        <v>1</v>
      </c>
      <c r="O31" s="1" t="s">
        <v>31</v>
      </c>
      <c r="P31" s="1" t="s">
        <v>64</v>
      </c>
      <c r="Q31" s="4">
        <v>5</v>
      </c>
      <c r="R31" s="1" t="s">
        <v>65</v>
      </c>
    </row>
    <row r="32" spans="1:18" ht="14.25">
      <c r="A32" s="1" t="s">
        <v>14</v>
      </c>
      <c r="B32" s="4">
        <v>5</v>
      </c>
      <c r="C32" s="1" t="s">
        <v>65</v>
      </c>
      <c r="D32" s="1" t="s">
        <v>62</v>
      </c>
      <c r="E32" s="10">
        <v>55</v>
      </c>
      <c r="F32" s="1" t="s">
        <v>59</v>
      </c>
      <c r="G32" s="1" t="s">
        <v>58</v>
      </c>
      <c r="H32" s="10">
        <v>55</v>
      </c>
      <c r="I32" s="1" t="s">
        <v>59</v>
      </c>
      <c r="J32" s="1" t="s">
        <v>80</v>
      </c>
      <c r="K32" s="4">
        <v>5</v>
      </c>
      <c r="L32" s="1" t="s">
        <v>81</v>
      </c>
      <c r="M32" s="1" t="s">
        <v>69</v>
      </c>
      <c r="N32" s="4">
        <v>1</v>
      </c>
      <c r="O32" s="1" t="s">
        <v>31</v>
      </c>
      <c r="P32" s="1" t="s">
        <v>61</v>
      </c>
      <c r="Q32" s="10">
        <v>55</v>
      </c>
      <c r="R32" s="1" t="s">
        <v>59</v>
      </c>
    </row>
    <row r="33" spans="1:18" ht="14.25">
      <c r="A33" s="1" t="s">
        <v>8</v>
      </c>
      <c r="B33" s="4">
        <v>0.5</v>
      </c>
      <c r="C33" s="1"/>
      <c r="D33" s="1" t="s">
        <v>66</v>
      </c>
      <c r="E33" s="10">
        <v>55</v>
      </c>
      <c r="F33" s="1" t="s">
        <v>59</v>
      </c>
      <c r="G33" s="1" t="s">
        <v>4</v>
      </c>
      <c r="H33" s="4">
        <v>1</v>
      </c>
      <c r="I33" s="1" t="s">
        <v>31</v>
      </c>
      <c r="J33" s="1" t="s">
        <v>98</v>
      </c>
      <c r="K33" s="4">
        <v>27.027027027027</v>
      </c>
      <c r="L33" s="1" t="s">
        <v>99</v>
      </c>
      <c r="M33" s="11" t="s">
        <v>71</v>
      </c>
      <c r="N33" s="12">
        <v>0.4</v>
      </c>
      <c r="O33" s="1"/>
      <c r="P33" s="1" t="s">
        <v>67</v>
      </c>
      <c r="Q33" s="4">
        <v>1</v>
      </c>
      <c r="R33" s="1" t="s">
        <v>31</v>
      </c>
    </row>
    <row r="34" spans="1:18" ht="14.25">
      <c r="A34" s="1" t="s">
        <v>12</v>
      </c>
      <c r="B34" s="4">
        <v>15</v>
      </c>
      <c r="C34" s="1" t="s">
        <v>77</v>
      </c>
      <c r="D34" s="1" t="s">
        <v>5</v>
      </c>
      <c r="E34" s="4">
        <v>5</v>
      </c>
      <c r="F34" s="1" t="s">
        <v>65</v>
      </c>
      <c r="G34" s="5" t="s">
        <v>75</v>
      </c>
      <c r="H34" s="13">
        <v>0.4</v>
      </c>
      <c r="I34" s="1"/>
      <c r="J34" s="1" t="s">
        <v>100</v>
      </c>
      <c r="K34" s="4">
        <v>243</v>
      </c>
      <c r="L34" s="1" t="s">
        <v>101</v>
      </c>
      <c r="M34" s="1" t="s">
        <v>98</v>
      </c>
      <c r="N34" s="4">
        <v>27.027027027027</v>
      </c>
      <c r="O34" s="1" t="s">
        <v>99</v>
      </c>
      <c r="P34" s="5" t="s">
        <v>75</v>
      </c>
      <c r="Q34" s="13">
        <v>0.4</v>
      </c>
      <c r="R34" s="1"/>
    </row>
    <row r="35" spans="1:18" ht="14.25">
      <c r="A35" s="1" t="s">
        <v>15</v>
      </c>
      <c r="B35" s="4">
        <v>55</v>
      </c>
      <c r="C35" s="1" t="s">
        <v>77</v>
      </c>
      <c r="D35" s="1" t="s">
        <v>73</v>
      </c>
      <c r="E35" s="4">
        <v>5</v>
      </c>
      <c r="F35" s="1" t="s">
        <v>65</v>
      </c>
      <c r="G35" s="5" t="s">
        <v>78</v>
      </c>
      <c r="H35" s="13">
        <v>0.4</v>
      </c>
      <c r="I35" s="1"/>
      <c r="J35" s="1" t="s">
        <v>102</v>
      </c>
      <c r="K35" s="4">
        <f>2.8*(10^(-15))</f>
        <v>2.8E-15</v>
      </c>
      <c r="M35" s="1" t="s">
        <v>100</v>
      </c>
      <c r="N35" s="4">
        <v>243</v>
      </c>
      <c r="O35" s="1" t="s">
        <v>101</v>
      </c>
      <c r="P35" s="5" t="s">
        <v>78</v>
      </c>
      <c r="Q35" s="13">
        <v>0.4</v>
      </c>
      <c r="R35" s="1"/>
    </row>
    <row r="36" spans="1:18" ht="14.25">
      <c r="A36" s="1" t="s">
        <v>4</v>
      </c>
      <c r="B36" s="4">
        <v>1</v>
      </c>
      <c r="C36" s="1" t="s">
        <v>31</v>
      </c>
      <c r="D36" s="1" t="s">
        <v>74</v>
      </c>
      <c r="E36" s="4">
        <v>5</v>
      </c>
      <c r="F36" s="1" t="s">
        <v>65</v>
      </c>
      <c r="G36" s="5" t="s">
        <v>79</v>
      </c>
      <c r="H36" s="13">
        <v>0.4</v>
      </c>
      <c r="I36" s="1"/>
      <c r="J36" s="1"/>
      <c r="K36" s="1"/>
      <c r="L36" s="1"/>
      <c r="M36" s="1" t="s">
        <v>102</v>
      </c>
      <c r="N36" s="4">
        <f>2.8*(10^(-15))</f>
        <v>2.8E-15</v>
      </c>
      <c r="P36" s="5" t="s">
        <v>79</v>
      </c>
      <c r="Q36" s="13">
        <v>0.4</v>
      </c>
      <c r="R36" s="1"/>
    </row>
    <row r="37" spans="1:18" ht="14.25">
      <c r="A37" s="1" t="s">
        <v>0</v>
      </c>
      <c r="B37" s="4">
        <v>1</v>
      </c>
      <c r="C37" s="1" t="s">
        <v>31</v>
      </c>
      <c r="D37" s="1" t="s">
        <v>4</v>
      </c>
      <c r="E37" s="4">
        <v>1</v>
      </c>
      <c r="F37" s="1" t="s">
        <v>31</v>
      </c>
      <c r="G37" s="5" t="s">
        <v>82</v>
      </c>
      <c r="H37" s="13">
        <v>0.4</v>
      </c>
      <c r="I37" s="1"/>
      <c r="P37" s="5" t="s">
        <v>82</v>
      </c>
      <c r="Q37" s="13">
        <v>0.4</v>
      </c>
      <c r="R37" s="1"/>
    </row>
    <row r="38" spans="1:18" ht="14.25">
      <c r="A38" s="1" t="s">
        <v>1</v>
      </c>
      <c r="B38" s="4">
        <v>1</v>
      </c>
      <c r="C38" s="1" t="s">
        <v>31</v>
      </c>
      <c r="D38" s="1" t="s">
        <v>0</v>
      </c>
      <c r="E38" s="4">
        <v>1</v>
      </c>
      <c r="F38" s="1" t="s">
        <v>31</v>
      </c>
      <c r="G38" s="5" t="s">
        <v>83</v>
      </c>
      <c r="H38" s="13">
        <v>0.4</v>
      </c>
      <c r="I38" s="1"/>
      <c r="P38" s="5" t="s">
        <v>83</v>
      </c>
      <c r="Q38" s="13">
        <v>0.4</v>
      </c>
      <c r="R38" s="1"/>
    </row>
    <row r="39" spans="1:18" ht="14.25">
      <c r="A39" s="1" t="s">
        <v>9</v>
      </c>
      <c r="B39" s="4">
        <v>15</v>
      </c>
      <c r="C39" s="1" t="s">
        <v>81</v>
      </c>
      <c r="D39" s="1" t="s">
        <v>1</v>
      </c>
      <c r="E39" s="4">
        <v>1</v>
      </c>
      <c r="F39" s="1" t="s">
        <v>31</v>
      </c>
      <c r="G39" s="1" t="s">
        <v>98</v>
      </c>
      <c r="H39" s="4">
        <v>27.027027027027</v>
      </c>
      <c r="I39" s="1" t="s">
        <v>99</v>
      </c>
      <c r="P39" s="1" t="s">
        <v>98</v>
      </c>
      <c r="Q39" s="4">
        <v>27.027027027027</v>
      </c>
      <c r="R39" s="1" t="s">
        <v>99</v>
      </c>
    </row>
    <row r="40" spans="1:18" ht="14.25">
      <c r="A40" s="1" t="s">
        <v>16</v>
      </c>
      <c r="B40" s="4">
        <v>5</v>
      </c>
      <c r="C40" s="1" t="s">
        <v>81</v>
      </c>
      <c r="D40" s="11" t="s">
        <v>71</v>
      </c>
      <c r="E40" s="12">
        <v>0.4</v>
      </c>
      <c r="F40" s="1"/>
      <c r="G40" s="1" t="s">
        <v>100</v>
      </c>
      <c r="H40" s="4">
        <v>243</v>
      </c>
      <c r="I40" s="1" t="s">
        <v>101</v>
      </c>
      <c r="P40" s="1" t="s">
        <v>100</v>
      </c>
      <c r="Q40" s="4">
        <v>243</v>
      </c>
      <c r="R40" s="1" t="s">
        <v>101</v>
      </c>
    </row>
    <row r="41" spans="1:17" ht="14.25">
      <c r="A41" s="1" t="s">
        <v>87</v>
      </c>
      <c r="B41" s="1">
        <v>0.23</v>
      </c>
      <c r="C41" s="1"/>
      <c r="D41" s="1" t="s">
        <v>87</v>
      </c>
      <c r="E41" s="1">
        <v>0.23</v>
      </c>
      <c r="F41" s="1"/>
      <c r="G41" s="1" t="s">
        <v>102</v>
      </c>
      <c r="H41" s="4">
        <f>2.8*(10^(-15))</f>
        <v>2.8E-15</v>
      </c>
      <c r="P41" s="1" t="s">
        <v>102</v>
      </c>
      <c r="Q41" s="4">
        <f>2.8*(10^(-15))</f>
        <v>2.8E-15</v>
      </c>
    </row>
    <row r="42" spans="1:18" ht="14.25">
      <c r="A42" s="1" t="s">
        <v>88</v>
      </c>
      <c r="B42" s="1">
        <v>0.77</v>
      </c>
      <c r="C42" s="1"/>
      <c r="D42" s="1" t="s">
        <v>88</v>
      </c>
      <c r="E42" s="1">
        <v>0.77</v>
      </c>
      <c r="F42" s="1"/>
      <c r="G42" s="1" t="s">
        <v>102</v>
      </c>
      <c r="H42" s="4">
        <f>2.8*(10^(-12))</f>
        <v>2.7999999999999998E-12</v>
      </c>
      <c r="I42" s="1"/>
      <c r="P42" s="1" t="s">
        <v>102</v>
      </c>
      <c r="Q42" s="4">
        <f>2.8*(10^(-12))</f>
        <v>2.7999999999999998E-12</v>
      </c>
      <c r="R42" s="1"/>
    </row>
    <row r="43" spans="1:6" ht="14.25">
      <c r="A43" s="1" t="s">
        <v>98</v>
      </c>
      <c r="B43" s="4">
        <v>27.027027027027</v>
      </c>
      <c r="C43" s="1" t="s">
        <v>99</v>
      </c>
      <c r="D43" s="1" t="s">
        <v>98</v>
      </c>
      <c r="E43" s="4">
        <v>27.027027027027</v>
      </c>
      <c r="F43" s="1" t="s">
        <v>99</v>
      </c>
    </row>
    <row r="44" spans="1:6" ht="14.25">
      <c r="A44" s="1" t="s">
        <v>100</v>
      </c>
      <c r="B44" s="4">
        <v>243</v>
      </c>
      <c r="C44" s="1" t="s">
        <v>101</v>
      </c>
      <c r="D44" s="1" t="s">
        <v>100</v>
      </c>
      <c r="E44" s="4">
        <v>243</v>
      </c>
      <c r="F44" s="1" t="s">
        <v>101</v>
      </c>
    </row>
    <row r="45" spans="1:5" ht="14.25">
      <c r="A45" s="1" t="s">
        <v>102</v>
      </c>
      <c r="B45" s="4">
        <f>2.8*(10^(-15))</f>
        <v>2.8E-15</v>
      </c>
      <c r="D45" s="1" t="s">
        <v>102</v>
      </c>
      <c r="E45" s="4">
        <f>2.8*(10^(-15))</f>
        <v>2.8E-15</v>
      </c>
    </row>
  </sheetData>
  <sheetProtection password="BBC6" sheet="1" objects="1" scenarios="1" formatColumns="0" formatRows="0"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10.140625" style="0" bestFit="1" customWidth="1"/>
    <col min="2" max="2" width="15.140625" style="0" bestFit="1" customWidth="1"/>
    <col min="3" max="3" width="18.140625" style="0" bestFit="1" customWidth="1"/>
    <col min="4" max="4" width="10.140625" style="0" bestFit="1" customWidth="1"/>
    <col min="5" max="5" width="15.140625" style="0" bestFit="1" customWidth="1"/>
    <col min="6" max="6" width="18.140625" style="0" bestFit="1" customWidth="1"/>
    <col min="7" max="7" width="13.7109375" style="0" bestFit="1" customWidth="1"/>
    <col min="8" max="8" width="15.140625" style="0" bestFit="1" customWidth="1"/>
    <col min="9" max="9" width="19.8515625" style="0" bestFit="1" customWidth="1"/>
    <col min="10" max="10" width="10.00390625" style="0" bestFit="1" customWidth="1"/>
    <col min="11" max="11" width="15.140625" style="0" bestFit="1" customWidth="1"/>
    <col min="12" max="12" width="18.140625" style="0" bestFit="1" customWidth="1"/>
    <col min="13" max="13" width="9.8515625" style="0" bestFit="1" customWidth="1"/>
    <col min="14" max="14" width="15.140625" style="0" bestFit="1" customWidth="1"/>
    <col min="15" max="15" width="18.140625" style="0" bestFit="1" customWidth="1"/>
    <col min="16" max="16" width="13.7109375" style="0" bestFit="1" customWidth="1"/>
    <col min="17" max="17" width="15.140625" style="0" bestFit="1" customWidth="1"/>
    <col min="18" max="18" width="19.8515625" style="0" bestFit="1" customWidth="1"/>
  </cols>
  <sheetData>
    <row r="1" spans="1:18" ht="21" thickBot="1">
      <c r="A1" s="96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</row>
    <row r="2" spans="1:18" ht="15.75" thickTop="1">
      <c r="A2" s="60" t="s">
        <v>20</v>
      </c>
      <c r="B2" s="26">
        <f>((B11*B12*B14)/(((1-EXP(-B13*B12))/(B13*B12))*B16*B22*B18*B19))</f>
        <v>3.32240563404265</v>
      </c>
      <c r="C2" s="61" t="s">
        <v>94</v>
      </c>
      <c r="D2" s="43" t="s">
        <v>20</v>
      </c>
      <c r="E2" s="26">
        <f>(((E20*E21*E22)/((1-EXP(-E22*E21))*E24*E28*E26*E27)))/E43</f>
        <v>3.281340627268778</v>
      </c>
      <c r="F2" s="17" t="s">
        <v>103</v>
      </c>
      <c r="G2" s="16" t="s">
        <v>20</v>
      </c>
      <c r="H2" s="26">
        <f>(H17*H18*H19)/((1-EXP(-H19*H18))*H21*H34*H26*H27*H28*H29*H30*(H31/24)*(H32/365)*H33)</f>
        <v>41.70502584591433</v>
      </c>
      <c r="I2" s="17" t="s">
        <v>113</v>
      </c>
      <c r="J2" s="72" t="s">
        <v>21</v>
      </c>
      <c r="K2" s="35">
        <f>(K11*K12*K13)/(((1-EXP(-K13*K12))/(K13*K12))*K16*K22*K18*K19*K23*K31)</f>
        <v>5.019885441626131</v>
      </c>
      <c r="L2" s="73" t="s">
        <v>94</v>
      </c>
      <c r="M2" s="82" t="s">
        <v>21</v>
      </c>
      <c r="N2" s="35">
        <f>(N20*N21*N22)/((1-EXP(-N22*N21))*N24*N28*N26*N27*(N30/24)*(N29/365)*N31)</f>
        <v>59344.96674992852</v>
      </c>
      <c r="O2" s="83" t="s">
        <v>103</v>
      </c>
      <c r="P2" s="82" t="s">
        <v>21</v>
      </c>
      <c r="Q2" s="35">
        <f>(Q17*Q18*Q19)/((1-EXP(-Q19*Q18))*Q21*Q34*Q26*Q27*Q28*Q29*Q30*(Q31/24)*(Q32/365)*Q33)</f>
        <v>41.70502584591433</v>
      </c>
      <c r="R2" s="83" t="s">
        <v>113</v>
      </c>
    </row>
    <row r="3" spans="1:18" ht="15">
      <c r="A3" s="62"/>
      <c r="B3" s="2">
        <f>((B11*B12*B14)/(((1-EXP(-B13*B12))/(B13*B12))*B17*B18*B19*B20*B21*(B28/24)*(B23/365)*B36))</f>
        <v>371.3796766908005</v>
      </c>
      <c r="C3" s="63" t="s">
        <v>93</v>
      </c>
      <c r="D3" s="44" t="s">
        <v>22</v>
      </c>
      <c r="E3" s="2">
        <f>((E20*E21*E22)/((1-EXP(-E22*E21))*E25*E40*E26*E27*(E34/24)*(E31/365)))/E43</f>
        <v>1639.9323552297208</v>
      </c>
      <c r="F3" s="19" t="s">
        <v>104</v>
      </c>
      <c r="G3" s="18" t="s">
        <v>23</v>
      </c>
      <c r="H3" s="2">
        <f>(H17*H18*H19)/((1-EXP(-H19*H18))*H25*H35*H26*H27*H28*H29*H30*(H31/24)*(H32/365)*H33)</f>
        <v>208.11545314071196</v>
      </c>
      <c r="I3" s="19" t="s">
        <v>112</v>
      </c>
      <c r="J3" s="74"/>
      <c r="K3" s="3">
        <f>(K11*K12*K13)/(((1-EXP(-K13*K12))/(K13*K12))*K17*K18*K19*K20*K21*(K26/24)*(K23/365)*K31)</f>
        <v>225.94011260240387</v>
      </c>
      <c r="L3" s="75" t="s">
        <v>93</v>
      </c>
      <c r="M3" s="84" t="s">
        <v>22</v>
      </c>
      <c r="N3" s="3">
        <f>(N20*N21*N22)/((1-EXP(-N22*N21))*N25*N33*N26*N27*(N30/24)*(N29/365)*N31)</f>
        <v>44322.496087289706</v>
      </c>
      <c r="O3" s="85" t="s">
        <v>104</v>
      </c>
      <c r="P3" s="87" t="s">
        <v>23</v>
      </c>
      <c r="Q3" s="3">
        <f>(Q17*Q18*Q19)/((1-EXP(-Q19*Q18))*Q25*Q35*Q26*Q27*Q28*Q29*Q30*(Q31/24)*(Q32/365)*Q33)</f>
        <v>208.11545314071196</v>
      </c>
      <c r="R3" s="85" t="s">
        <v>112</v>
      </c>
    </row>
    <row r="4" spans="1:18" ht="15">
      <c r="A4" s="64" t="s">
        <v>24</v>
      </c>
      <c r="B4" s="27">
        <f>(1/((1/B2)+(1/B3)))</f>
        <v>3.292946552500774</v>
      </c>
      <c r="C4" s="65" t="s">
        <v>92</v>
      </c>
      <c r="D4" s="46" t="s">
        <v>25</v>
      </c>
      <c r="E4" s="2">
        <f>(1/((1/E2)+(1/E3)))</f>
        <v>3.2747881037964435</v>
      </c>
      <c r="F4" s="19" t="s">
        <v>105</v>
      </c>
      <c r="G4" s="18"/>
      <c r="H4" s="2">
        <f>(H17*H18*H19)/((1-EXP(-H19*H18))*H22*H36*H26*H27*H28*H29*H30*(H31/24)*(H32/365)*H33)</f>
        <v>326946.80755747657</v>
      </c>
      <c r="I4" s="19" t="s">
        <v>114</v>
      </c>
      <c r="J4" s="74" t="s">
        <v>24</v>
      </c>
      <c r="K4" s="3">
        <f>(1/((1/K2)+(1/K3)))</f>
        <v>4.910778886116696</v>
      </c>
      <c r="L4" s="75" t="s">
        <v>92</v>
      </c>
      <c r="M4" s="86" t="s">
        <v>25</v>
      </c>
      <c r="N4" s="56">
        <f>(1/((1/N2)+(1/N3)))</f>
        <v>25372.638478711953</v>
      </c>
      <c r="O4" s="85" t="s">
        <v>105</v>
      </c>
      <c r="P4" s="87"/>
      <c r="Q4" s="3">
        <f>(Q17*Q18*Q19)/((1-EXP(-Q19*Q18))*Q22*Q36*Q26*Q27*Q28*Q29*Q30*(Q31/24)*(Q32/365)*Q33)</f>
        <v>326946.80755747657</v>
      </c>
      <c r="R4" s="85" t="s">
        <v>114</v>
      </c>
    </row>
    <row r="5" spans="1:18" ht="15">
      <c r="A5" s="66" t="s">
        <v>20</v>
      </c>
      <c r="B5" s="30">
        <f>B2/B43</f>
        <v>0.12292900845957819</v>
      </c>
      <c r="C5" s="67" t="s">
        <v>91</v>
      </c>
      <c r="D5" s="47" t="s">
        <v>20</v>
      </c>
      <c r="E5" s="30">
        <f>E20/(E24*E28*E26*E27)/E43</f>
        <v>2.4668379748593674</v>
      </c>
      <c r="F5" s="48" t="s">
        <v>103</v>
      </c>
      <c r="G5" s="18"/>
      <c r="H5" s="2">
        <f>(H17*H18*H19)/((1-EXP(-H19*H18))*H23*H37*H26*H27*H28*H29*H30*(H31/24)*(H32/365)*H33)</f>
        <v>72.55531893741261</v>
      </c>
      <c r="I5" s="19" t="s">
        <v>115</v>
      </c>
      <c r="J5" s="76"/>
      <c r="K5" s="57">
        <f>K2/K33</f>
        <v>0.18573576134016703</v>
      </c>
      <c r="L5" s="77" t="s">
        <v>91</v>
      </c>
      <c r="M5" s="87" t="s">
        <v>21</v>
      </c>
      <c r="N5" s="3">
        <f>(N20)/(N24*N28*N26*N27*(N30/24)*(N29/365)*N32)</f>
        <v>44614.20932009167</v>
      </c>
      <c r="O5" s="88" t="s">
        <v>103</v>
      </c>
      <c r="P5" s="87"/>
      <c r="Q5" s="3">
        <f>(Q17*Q18*Q19)/((1-EXP(-Q19*Q18))*Q23*Q37*Q26*Q27*Q28*Q29*Q30*(Q31/24)*(Q32/365)*Q33)</f>
        <v>72.55531893741261</v>
      </c>
      <c r="R5" s="85" t="s">
        <v>115</v>
      </c>
    </row>
    <row r="6" spans="1:18" ht="15">
      <c r="A6" s="62"/>
      <c r="B6" s="2">
        <f>B3/B43</f>
        <v>13.741048037559633</v>
      </c>
      <c r="C6" s="63" t="s">
        <v>90</v>
      </c>
      <c r="D6" s="44" t="s">
        <v>28</v>
      </c>
      <c r="E6" s="2">
        <f>E20/(E25*E40*E26*E27*(E34/24)*(E31/365)*E37)/E43</f>
        <v>1232.8642069227856</v>
      </c>
      <c r="F6" s="19" t="s">
        <v>104</v>
      </c>
      <c r="G6" s="18"/>
      <c r="H6" s="2">
        <f>(H17*H18*H19)/((1-EXP(-H19*H18))*H24*H38*H26*H27*H28*H29*H30*(H31/24)*(H32/365)*H33)</f>
        <v>46.66553552802749</v>
      </c>
      <c r="I6" s="19" t="s">
        <v>116</v>
      </c>
      <c r="J6" s="74"/>
      <c r="K6" s="3">
        <f>K3/K33</f>
        <v>8.359784166288952</v>
      </c>
      <c r="L6" s="75" t="s">
        <v>90</v>
      </c>
      <c r="M6" s="84" t="s">
        <v>28</v>
      </c>
      <c r="N6" s="3">
        <f>(N20)/(N25*N33*N26*N27*(N30/24)*(N29/365)*N32)</f>
        <v>33320.654241156335</v>
      </c>
      <c r="O6" s="85" t="s">
        <v>104</v>
      </c>
      <c r="P6" s="86"/>
      <c r="Q6" s="56">
        <f>(Q17*Q18*Q19)/((1-EXP(-Q19*Q18))*Q24*Q38*Q26*Q27*Q28*Q29*Q30*(Q31/24)*(Q32/365)*Q33)</f>
        <v>46.66553552802749</v>
      </c>
      <c r="R6" s="89" t="s">
        <v>116</v>
      </c>
    </row>
    <row r="7" spans="1:18" ht="15.75" thickBot="1">
      <c r="A7" s="64" t="s">
        <v>24</v>
      </c>
      <c r="B7" s="27">
        <f>(1/((1/B5)+(1/B6)))</f>
        <v>0.12183902244252875</v>
      </c>
      <c r="C7" s="65" t="s">
        <v>89</v>
      </c>
      <c r="D7" s="45" t="s">
        <v>25</v>
      </c>
      <c r="E7" s="49">
        <f>(1/((1/E5)+(1/E6)))</f>
        <v>2.4619119353015155</v>
      </c>
      <c r="F7" s="19" t="s">
        <v>105</v>
      </c>
      <c r="G7" s="24" t="s">
        <v>20</v>
      </c>
      <c r="H7" s="30">
        <f>H2/H39</f>
        <v>1.5430859562988317</v>
      </c>
      <c r="I7" s="22" t="s">
        <v>117</v>
      </c>
      <c r="J7" s="78"/>
      <c r="K7" s="56">
        <f>(1/((1/K5)+(1/K6)))</f>
        <v>0.18169881878631794</v>
      </c>
      <c r="L7" s="79" t="s">
        <v>89</v>
      </c>
      <c r="M7" s="87" t="s">
        <v>25</v>
      </c>
      <c r="N7" s="3">
        <f>(1/((1/N5)+(1/N6)))</f>
        <v>19074.578116494282</v>
      </c>
      <c r="O7" s="85" t="s">
        <v>105</v>
      </c>
      <c r="P7" s="87" t="s">
        <v>21</v>
      </c>
      <c r="Q7" s="3">
        <f>Q2/Q39</f>
        <v>1.5430859562988317</v>
      </c>
      <c r="R7" s="85" t="s">
        <v>117</v>
      </c>
    </row>
    <row r="8" spans="1:18" ht="15.75" thickTop="1">
      <c r="A8" s="66" t="s">
        <v>20</v>
      </c>
      <c r="B8" s="30">
        <f>B2*B15*B44*B45</f>
        <v>3.709151457939413E-11</v>
      </c>
      <c r="C8" s="68" t="s">
        <v>95</v>
      </c>
      <c r="D8" s="43" t="s">
        <v>20</v>
      </c>
      <c r="E8" s="26">
        <f>E2/E43</f>
        <v>0.12140960320894491</v>
      </c>
      <c r="F8" s="17" t="s">
        <v>106</v>
      </c>
      <c r="G8" s="18" t="s">
        <v>23</v>
      </c>
      <c r="H8" s="2">
        <f>H3/H39</f>
        <v>7.700271766206351</v>
      </c>
      <c r="I8" s="19" t="s">
        <v>118</v>
      </c>
      <c r="J8" s="74"/>
      <c r="K8" s="3">
        <f>K2*K15*K34*K35</f>
        <v>5.6042270136173794E-11</v>
      </c>
      <c r="L8" s="75" t="s">
        <v>95</v>
      </c>
      <c r="M8" s="82" t="s">
        <v>21</v>
      </c>
      <c r="N8" s="35">
        <f>N2/N34</f>
        <v>2195.7637697473574</v>
      </c>
      <c r="O8" s="83" t="s">
        <v>106</v>
      </c>
      <c r="P8" s="87" t="s">
        <v>23</v>
      </c>
      <c r="Q8" s="3">
        <f>Q3/Q39</f>
        <v>7.700271766206351</v>
      </c>
      <c r="R8" s="85" t="s">
        <v>118</v>
      </c>
    </row>
    <row r="9" spans="1:18" ht="15">
      <c r="A9" s="62"/>
      <c r="B9" s="2">
        <f>B3*B15*B44*B45</f>
        <v>4.1461026165267675E-09</v>
      </c>
      <c r="C9" s="69" t="s">
        <v>96</v>
      </c>
      <c r="D9" s="44" t="s">
        <v>22</v>
      </c>
      <c r="E9" s="2">
        <f>E3/E43</f>
        <v>60.67749714349973</v>
      </c>
      <c r="F9" s="19" t="s">
        <v>107</v>
      </c>
      <c r="G9" s="18"/>
      <c r="H9" s="2">
        <f>H4/H39</f>
        <v>12097.031879626646</v>
      </c>
      <c r="I9" s="19" t="s">
        <v>119</v>
      </c>
      <c r="J9" s="74"/>
      <c r="K9" s="3">
        <f>K3*K15*K34*K35</f>
        <v>2.522407527483272E-09</v>
      </c>
      <c r="L9" s="75" t="s">
        <v>96</v>
      </c>
      <c r="M9" s="84" t="s">
        <v>22</v>
      </c>
      <c r="N9" s="3">
        <f>N3/N34</f>
        <v>1639.9323552297208</v>
      </c>
      <c r="O9" s="85" t="s">
        <v>107</v>
      </c>
      <c r="P9" s="87"/>
      <c r="Q9" s="3">
        <f>Q4/Q39</f>
        <v>12097.031879626646</v>
      </c>
      <c r="R9" s="85" t="s">
        <v>119</v>
      </c>
    </row>
    <row r="10" spans="1:18" ht="15.75" thickBot="1">
      <c r="A10" s="70" t="s">
        <v>24</v>
      </c>
      <c r="B10" s="49">
        <f>(1/((1/B8)+(1/B9)))</f>
        <v>3.6762631814053855E-11</v>
      </c>
      <c r="C10" s="71" t="s">
        <v>97</v>
      </c>
      <c r="D10" s="46" t="s">
        <v>25</v>
      </c>
      <c r="E10" s="2">
        <f>(1/((1/E8)+(1/E9)))</f>
        <v>0.12116715984046852</v>
      </c>
      <c r="F10" s="19" t="s">
        <v>108</v>
      </c>
      <c r="G10" s="18"/>
      <c r="H10" s="2">
        <f>H5/H39</f>
        <v>2.684546800684269</v>
      </c>
      <c r="I10" s="19" t="s">
        <v>120</v>
      </c>
      <c r="J10" s="80"/>
      <c r="K10" s="58">
        <f>(1/((1/K8)+(1/K9)))</f>
        <v>5.482419870235509E-11</v>
      </c>
      <c r="L10" s="81" t="s">
        <v>97</v>
      </c>
      <c r="M10" s="86" t="s">
        <v>25</v>
      </c>
      <c r="N10" s="56">
        <f>(1/((1/N8)+(1/N9)))</f>
        <v>938.7876237123431</v>
      </c>
      <c r="O10" s="89" t="s">
        <v>108</v>
      </c>
      <c r="P10" s="87"/>
      <c r="Q10" s="3">
        <f>Q5/Q39</f>
        <v>2.684546800684269</v>
      </c>
      <c r="R10" s="85" t="s">
        <v>120</v>
      </c>
    </row>
    <row r="11" spans="1:18" ht="15.75" thickTop="1">
      <c r="A11" s="1" t="s">
        <v>26</v>
      </c>
      <c r="B11" s="4">
        <v>1E-06</v>
      </c>
      <c r="C11" s="1"/>
      <c r="D11" s="47" t="s">
        <v>20</v>
      </c>
      <c r="E11" s="30">
        <f>E5/E43</f>
        <v>0.09127300506979669</v>
      </c>
      <c r="F11" s="22" t="s">
        <v>106</v>
      </c>
      <c r="G11" s="18"/>
      <c r="H11" s="2">
        <f>H6/H39</f>
        <v>1.7266248145370189</v>
      </c>
      <c r="I11" s="19" t="s">
        <v>121</v>
      </c>
      <c r="J11" s="1" t="s">
        <v>26</v>
      </c>
      <c r="K11" s="4">
        <v>1E-06</v>
      </c>
      <c r="L11" s="1"/>
      <c r="M11" s="87" t="s">
        <v>21</v>
      </c>
      <c r="N11" s="3">
        <f>N5/N34</f>
        <v>1650.7257448433936</v>
      </c>
      <c r="O11" s="85" t="s">
        <v>106</v>
      </c>
      <c r="P11" s="86"/>
      <c r="Q11" s="56">
        <f>Q6/Q39</f>
        <v>1.7266248145370189</v>
      </c>
      <c r="R11" s="89" t="s">
        <v>121</v>
      </c>
    </row>
    <row r="12" spans="1:18" ht="18.75">
      <c r="A12" s="5" t="s">
        <v>27</v>
      </c>
      <c r="B12" s="4">
        <v>26</v>
      </c>
      <c r="C12" s="1"/>
      <c r="D12" s="44" t="s">
        <v>28</v>
      </c>
      <c r="E12" s="2">
        <f>E6/E43</f>
        <v>45.615975656143114</v>
      </c>
      <c r="F12" s="19" t="s">
        <v>107</v>
      </c>
      <c r="G12" s="24" t="s">
        <v>20</v>
      </c>
      <c r="H12" s="30">
        <f>H2*H20*H40*H42</f>
        <v>4.655971439331728E-07</v>
      </c>
      <c r="I12" s="22" t="s">
        <v>123</v>
      </c>
      <c r="J12" s="5" t="s">
        <v>29</v>
      </c>
      <c r="K12" s="4">
        <v>25</v>
      </c>
      <c r="L12" s="1"/>
      <c r="M12" s="84" t="s">
        <v>28</v>
      </c>
      <c r="N12" s="3">
        <f>N6/N34</f>
        <v>1232.8642069227856</v>
      </c>
      <c r="O12" s="85" t="s">
        <v>107</v>
      </c>
      <c r="P12" s="87" t="s">
        <v>21</v>
      </c>
      <c r="Q12" s="3">
        <f>Q2*Q20*Q40*Q42</f>
        <v>4.655971439331728E-07</v>
      </c>
      <c r="R12" s="33" t="s">
        <v>123</v>
      </c>
    </row>
    <row r="13" spans="1:18" ht="15.75" thickBot="1">
      <c r="A13" s="5" t="s">
        <v>3</v>
      </c>
      <c r="B13" s="4">
        <v>0.38</v>
      </c>
      <c r="C13" s="1"/>
      <c r="D13" s="45" t="s">
        <v>25</v>
      </c>
      <c r="E13" s="49">
        <f>(1/((1/E11)+(1/E12)))</f>
        <v>0.09109074160615617</v>
      </c>
      <c r="F13" s="19" t="s">
        <v>108</v>
      </c>
      <c r="G13" s="18" t="s">
        <v>23</v>
      </c>
      <c r="H13" s="2">
        <f>H3*H20*H40*H41</f>
        <v>2.323412073851197E-09</v>
      </c>
      <c r="I13" s="19" t="s">
        <v>122</v>
      </c>
      <c r="J13" s="5" t="s">
        <v>3</v>
      </c>
      <c r="K13" s="4">
        <v>0.38</v>
      </c>
      <c r="L13" s="1"/>
      <c r="M13" s="87" t="s">
        <v>25</v>
      </c>
      <c r="N13" s="58">
        <f>(1/((1/N11)+(1/N12)))</f>
        <v>705.7593903102892</v>
      </c>
      <c r="O13" s="90" t="s">
        <v>108</v>
      </c>
      <c r="P13" s="87" t="s">
        <v>23</v>
      </c>
      <c r="Q13" s="3">
        <f>Q3*Q20*Q40*Q41</f>
        <v>2.323412073851197E-09</v>
      </c>
      <c r="R13" s="32" t="s">
        <v>122</v>
      </c>
    </row>
    <row r="14" spans="1:18" ht="15.75" thickTop="1">
      <c r="A14" s="6" t="s">
        <v>2</v>
      </c>
      <c r="B14" s="7">
        <f>0.693/B15</f>
        <v>0.0231</v>
      </c>
      <c r="C14" s="1"/>
      <c r="D14" s="43" t="s">
        <v>20</v>
      </c>
      <c r="E14" s="26">
        <f>E2*E23*E44*E45</f>
        <v>3.663306264268626E-11</v>
      </c>
      <c r="F14" s="17" t="s">
        <v>109</v>
      </c>
      <c r="G14" s="18"/>
      <c r="H14" s="2">
        <f>H4*H20*H40*H42</f>
        <v>0.0036500516839205526</v>
      </c>
      <c r="I14" s="19" t="s">
        <v>124</v>
      </c>
      <c r="J14" s="6" t="s">
        <v>2</v>
      </c>
      <c r="K14" s="7">
        <f>0.693/K15</f>
        <v>0.0231</v>
      </c>
      <c r="L14" s="1"/>
      <c r="M14" s="82" t="s">
        <v>21</v>
      </c>
      <c r="N14" s="35">
        <f>N2*N23*N35*N36</f>
        <v>6.625303896864197E-07</v>
      </c>
      <c r="O14" s="83" t="s">
        <v>109</v>
      </c>
      <c r="P14" s="87"/>
      <c r="Q14" s="3">
        <f>Q4*Q20*Q40*Q42</f>
        <v>0.0036500516839205526</v>
      </c>
      <c r="R14" s="32" t="s">
        <v>124</v>
      </c>
    </row>
    <row r="15" spans="1:18" ht="15">
      <c r="A15" s="8" t="s">
        <v>30</v>
      </c>
      <c r="B15" s="7">
        <v>30</v>
      </c>
      <c r="C15" s="1" t="s">
        <v>31</v>
      </c>
      <c r="D15" s="44" t="s">
        <v>22</v>
      </c>
      <c r="E15" s="2">
        <f>E3*E23*E44*E45</f>
        <v>1.830829271415884E-08</v>
      </c>
      <c r="F15" s="19" t="s">
        <v>110</v>
      </c>
      <c r="G15" s="18"/>
      <c r="H15" s="2">
        <f>H5*H20*H40*H42</f>
        <v>8.100114695823692E-07</v>
      </c>
      <c r="I15" s="19" t="s">
        <v>125</v>
      </c>
      <c r="J15" s="8" t="s">
        <v>30</v>
      </c>
      <c r="K15" s="7">
        <v>30</v>
      </c>
      <c r="L15" s="1"/>
      <c r="M15" s="84" t="s">
        <v>22</v>
      </c>
      <c r="N15" s="3">
        <f>N3*N23*N35*N36</f>
        <v>4.948187220042926E-07</v>
      </c>
      <c r="O15" s="85" t="s">
        <v>110</v>
      </c>
      <c r="P15" s="87"/>
      <c r="Q15" s="3">
        <f>Q5*Q20*Q40*Q42</f>
        <v>8.100114695823692E-07</v>
      </c>
      <c r="R15" s="32" t="s">
        <v>125</v>
      </c>
    </row>
    <row r="16" spans="1:18" ht="15.75" thickBot="1">
      <c r="A16" s="6" t="s">
        <v>32</v>
      </c>
      <c r="B16" s="7">
        <v>4.33E-11</v>
      </c>
      <c r="C16" s="1" t="s">
        <v>33</v>
      </c>
      <c r="D16" s="46" t="s">
        <v>25</v>
      </c>
      <c r="E16" s="2">
        <f>(1/((1/E14)+(1/E15)))</f>
        <v>3.6559909919425856E-11</v>
      </c>
      <c r="F16" s="19" t="s">
        <v>111</v>
      </c>
      <c r="G16" s="25"/>
      <c r="H16" s="49">
        <f>H6*H20*H40*H42</f>
        <v>5.209765399076031E-07</v>
      </c>
      <c r="I16" s="23" t="s">
        <v>126</v>
      </c>
      <c r="J16" s="6" t="s">
        <v>34</v>
      </c>
      <c r="K16" s="9">
        <v>3.17E-11</v>
      </c>
      <c r="L16" s="1" t="s">
        <v>35</v>
      </c>
      <c r="M16" s="86" t="s">
        <v>25</v>
      </c>
      <c r="N16" s="56">
        <f>(1/((1/N14)+(1/N15)))</f>
        <v>2.8326149594976267E-07</v>
      </c>
      <c r="O16" s="89" t="s">
        <v>111</v>
      </c>
      <c r="P16" s="92"/>
      <c r="Q16" s="58">
        <f>Q6*Q20*Q40*Q42</f>
        <v>5.209765399076031E-07</v>
      </c>
      <c r="R16" s="34" t="s">
        <v>126</v>
      </c>
    </row>
    <row r="17" spans="1:18" ht="15.75" thickTop="1">
      <c r="A17" s="6" t="s">
        <v>36</v>
      </c>
      <c r="B17" s="7">
        <v>5.09E-07</v>
      </c>
      <c r="C17" s="1" t="s">
        <v>37</v>
      </c>
      <c r="D17" s="47" t="s">
        <v>20</v>
      </c>
      <c r="E17" s="30">
        <f>E5*E23*E44*E45</f>
        <v>2.7539911373845428E-11</v>
      </c>
      <c r="F17" s="22" t="s">
        <v>109</v>
      </c>
      <c r="G17" s="1" t="s">
        <v>26</v>
      </c>
      <c r="H17" s="4">
        <v>1E-06</v>
      </c>
      <c r="I17" s="1"/>
      <c r="J17" s="6" t="s">
        <v>36</v>
      </c>
      <c r="K17" s="7">
        <v>5.09E-07</v>
      </c>
      <c r="L17" s="1" t="s">
        <v>37</v>
      </c>
      <c r="M17" s="87" t="s">
        <v>21</v>
      </c>
      <c r="N17" s="3">
        <f>N5*N23*N35*N36</f>
        <v>4.980754241711229E-07</v>
      </c>
      <c r="O17" s="85" t="s">
        <v>109</v>
      </c>
      <c r="P17" s="1" t="s">
        <v>26</v>
      </c>
      <c r="Q17" s="4">
        <v>1E-06</v>
      </c>
      <c r="R17" s="1"/>
    </row>
    <row r="18" spans="1:18" ht="18.75">
      <c r="A18" s="1" t="s">
        <v>40</v>
      </c>
      <c r="B18" s="4">
        <v>1</v>
      </c>
      <c r="C18" s="1"/>
      <c r="D18" s="44" t="s">
        <v>28</v>
      </c>
      <c r="E18" s="2">
        <f>E12*E23*E44*E45</f>
        <v>5.092591972414768E-10</v>
      </c>
      <c r="F18" s="19" t="s">
        <v>110</v>
      </c>
      <c r="G18" s="5" t="s">
        <v>27</v>
      </c>
      <c r="H18" s="4">
        <v>26</v>
      </c>
      <c r="I18" s="1"/>
      <c r="J18" s="1" t="s">
        <v>40</v>
      </c>
      <c r="K18" s="4">
        <v>1</v>
      </c>
      <c r="L18" s="1"/>
      <c r="M18" s="84" t="s">
        <v>28</v>
      </c>
      <c r="N18" s="3">
        <f>N6*N23*N35*N36</f>
        <v>3.719935699353366E-07</v>
      </c>
      <c r="O18" s="85" t="s">
        <v>110</v>
      </c>
      <c r="P18" s="5" t="s">
        <v>27</v>
      </c>
      <c r="Q18" s="4">
        <v>26</v>
      </c>
      <c r="R18" s="1"/>
    </row>
    <row r="19" spans="1:18" ht="15.75" thickBot="1">
      <c r="A19" s="1" t="s">
        <v>44</v>
      </c>
      <c r="B19" s="4">
        <v>1</v>
      </c>
      <c r="C19" s="1"/>
      <c r="D19" s="45" t="s">
        <v>25</v>
      </c>
      <c r="E19" s="49">
        <f>(1/((1/E17)+(1/E18)))</f>
        <v>2.6127005304691026E-11</v>
      </c>
      <c r="F19" s="23" t="s">
        <v>111</v>
      </c>
      <c r="G19" s="6" t="s">
        <v>2</v>
      </c>
      <c r="H19" s="7">
        <f>0.693/H20</f>
        <v>0.0231</v>
      </c>
      <c r="I19" s="1"/>
      <c r="J19" s="1" t="s">
        <v>44</v>
      </c>
      <c r="K19" s="4">
        <v>1</v>
      </c>
      <c r="L19" s="1"/>
      <c r="M19" s="91" t="s">
        <v>25</v>
      </c>
      <c r="N19" s="58">
        <f>(1/((1/N17)+(1/N18)))</f>
        <v>2.1294961248992924E-07</v>
      </c>
      <c r="O19" s="90" t="s">
        <v>111</v>
      </c>
      <c r="P19" s="6" t="s">
        <v>2</v>
      </c>
      <c r="Q19" s="7">
        <f>0.693/Q20</f>
        <v>0.0231</v>
      </c>
      <c r="R19" s="1"/>
    </row>
    <row r="20" spans="1:18" ht="15" thickTop="1">
      <c r="A20" s="1" t="s">
        <v>48</v>
      </c>
      <c r="B20" s="10">
        <v>1</v>
      </c>
      <c r="C20" s="1"/>
      <c r="D20" s="1" t="s">
        <v>26</v>
      </c>
      <c r="E20" s="4">
        <v>1E-06</v>
      </c>
      <c r="F20" s="1"/>
      <c r="G20" s="8" t="s">
        <v>30</v>
      </c>
      <c r="H20" s="7">
        <v>30</v>
      </c>
      <c r="I20" s="1" t="s">
        <v>31</v>
      </c>
      <c r="J20" s="1" t="s">
        <v>48</v>
      </c>
      <c r="K20" s="10">
        <v>1</v>
      </c>
      <c r="L20" s="1"/>
      <c r="M20" s="1" t="s">
        <v>26</v>
      </c>
      <c r="N20" s="4">
        <v>1E-06</v>
      </c>
      <c r="O20" s="1"/>
      <c r="P20" s="8" t="s">
        <v>30</v>
      </c>
      <c r="Q20" s="7">
        <v>30</v>
      </c>
      <c r="R20" s="1" t="s">
        <v>31</v>
      </c>
    </row>
    <row r="21" spans="1:18" ht="18.75">
      <c r="A21" s="1" t="s">
        <v>50</v>
      </c>
      <c r="B21" s="10">
        <v>1</v>
      </c>
      <c r="C21" s="1"/>
      <c r="D21" s="5" t="s">
        <v>27</v>
      </c>
      <c r="E21" s="4">
        <v>26</v>
      </c>
      <c r="F21" s="1"/>
      <c r="G21" s="6" t="s">
        <v>38</v>
      </c>
      <c r="H21" s="7">
        <v>2.54E-06</v>
      </c>
      <c r="I21" s="5" t="s">
        <v>39</v>
      </c>
      <c r="J21" s="1" t="s">
        <v>50</v>
      </c>
      <c r="K21" s="10">
        <v>1</v>
      </c>
      <c r="L21" s="1"/>
      <c r="M21" s="5" t="s">
        <v>27</v>
      </c>
      <c r="N21" s="4">
        <v>26</v>
      </c>
      <c r="O21" s="1"/>
      <c r="P21" s="6" t="s">
        <v>38</v>
      </c>
      <c r="Q21" s="7">
        <v>2.54E-06</v>
      </c>
      <c r="R21" s="5" t="s">
        <v>39</v>
      </c>
    </row>
    <row r="22" spans="1:18" ht="14.25">
      <c r="A22" s="1" t="s">
        <v>84</v>
      </c>
      <c r="B22" s="4">
        <f>(((B26*B24*B29)+(B27*B24*B31))*B33*B37*B34*B39)+(((B26*B25*B30)+(B27*B25*B32))*B33*B38*B35*B40)</f>
        <v>41250</v>
      </c>
      <c r="C22" s="1" t="s">
        <v>53</v>
      </c>
      <c r="D22" s="6" t="s">
        <v>2</v>
      </c>
      <c r="E22" s="7">
        <f>0.693/E23</f>
        <v>0.0231</v>
      </c>
      <c r="F22" s="1"/>
      <c r="G22" s="6" t="s">
        <v>42</v>
      </c>
      <c r="H22" s="4">
        <v>3.24E-10</v>
      </c>
      <c r="I22" s="5" t="s">
        <v>43</v>
      </c>
      <c r="J22" s="1" t="s">
        <v>52</v>
      </c>
      <c r="K22" s="4">
        <f>((K24*K27)+(K25*K28))*K29*K30*K32</f>
        <v>412.5</v>
      </c>
      <c r="L22" s="1" t="s">
        <v>53</v>
      </c>
      <c r="M22" s="6" t="s">
        <v>2</v>
      </c>
      <c r="N22" s="7">
        <f>0.693/N23</f>
        <v>0.0231</v>
      </c>
      <c r="O22" s="1"/>
      <c r="P22" s="6" t="s">
        <v>42</v>
      </c>
      <c r="Q22" s="4">
        <v>3.24E-10</v>
      </c>
      <c r="R22" s="5" t="s">
        <v>43</v>
      </c>
    </row>
    <row r="23" spans="1:18" ht="14.25">
      <c r="A23" s="1" t="s">
        <v>58</v>
      </c>
      <c r="B23" s="10">
        <v>55</v>
      </c>
      <c r="C23" s="1" t="s">
        <v>59</v>
      </c>
      <c r="D23" s="8" t="s">
        <v>30</v>
      </c>
      <c r="E23" s="7">
        <v>30</v>
      </c>
      <c r="F23" s="1" t="s">
        <v>31</v>
      </c>
      <c r="G23" s="6" t="s">
        <v>47</v>
      </c>
      <c r="H23" s="7">
        <v>1.46E-06</v>
      </c>
      <c r="I23" s="5" t="s">
        <v>39</v>
      </c>
      <c r="J23" s="1" t="s">
        <v>61</v>
      </c>
      <c r="K23" s="10">
        <v>55</v>
      </c>
      <c r="L23" s="1" t="s">
        <v>59</v>
      </c>
      <c r="M23" s="8" t="s">
        <v>30</v>
      </c>
      <c r="N23" s="7">
        <v>30</v>
      </c>
      <c r="O23" s="1" t="s">
        <v>31</v>
      </c>
      <c r="P23" s="6" t="s">
        <v>47</v>
      </c>
      <c r="Q23" s="7">
        <v>1.46E-06</v>
      </c>
      <c r="R23" s="5" t="s">
        <v>39</v>
      </c>
    </row>
    <row r="24" spans="1:18" ht="14.25">
      <c r="A24" s="1" t="s">
        <v>62</v>
      </c>
      <c r="B24" s="10">
        <v>55</v>
      </c>
      <c r="C24" s="1" t="s">
        <v>59</v>
      </c>
      <c r="D24" s="6" t="s">
        <v>41</v>
      </c>
      <c r="E24" s="4">
        <v>1.19E-11</v>
      </c>
      <c r="F24" s="1" t="s">
        <v>33</v>
      </c>
      <c r="G24" s="6" t="s">
        <v>49</v>
      </c>
      <c r="H24" s="7">
        <v>2.27E-06</v>
      </c>
      <c r="I24" s="5" t="s">
        <v>39</v>
      </c>
      <c r="J24" s="1" t="s">
        <v>6</v>
      </c>
      <c r="K24" s="4">
        <v>0.5</v>
      </c>
      <c r="L24" s="1"/>
      <c r="M24" s="6" t="s">
        <v>41</v>
      </c>
      <c r="N24" s="4">
        <v>1.19E-11</v>
      </c>
      <c r="O24" s="1" t="s">
        <v>33</v>
      </c>
      <c r="P24" s="6" t="s">
        <v>49</v>
      </c>
      <c r="Q24" s="7">
        <v>2.27E-06</v>
      </c>
      <c r="R24" s="5" t="s">
        <v>39</v>
      </c>
    </row>
    <row r="25" spans="1:18" ht="14.25">
      <c r="A25" s="1" t="s">
        <v>66</v>
      </c>
      <c r="B25" s="10">
        <v>55</v>
      </c>
      <c r="C25" s="1" t="s">
        <v>59</v>
      </c>
      <c r="D25" s="6" t="s">
        <v>45</v>
      </c>
      <c r="E25" s="7">
        <v>2.39E-09</v>
      </c>
      <c r="F25" s="1" t="s">
        <v>46</v>
      </c>
      <c r="G25" s="6" t="s">
        <v>51</v>
      </c>
      <c r="H25" s="7">
        <v>5.09E-07</v>
      </c>
      <c r="I25" s="5" t="s">
        <v>39</v>
      </c>
      <c r="J25" s="1" t="s">
        <v>7</v>
      </c>
      <c r="K25" s="4">
        <v>0.1</v>
      </c>
      <c r="L25" s="1"/>
      <c r="M25" s="6" t="s">
        <v>45</v>
      </c>
      <c r="N25" s="7">
        <v>2.39E-09</v>
      </c>
      <c r="O25" s="1" t="s">
        <v>46</v>
      </c>
      <c r="P25" s="6" t="s">
        <v>51</v>
      </c>
      <c r="Q25" s="7">
        <v>5.09E-07</v>
      </c>
      <c r="R25" s="5" t="s">
        <v>39</v>
      </c>
    </row>
    <row r="26" spans="1:18" ht="14.25">
      <c r="A26" s="1" t="s">
        <v>6</v>
      </c>
      <c r="B26" s="4">
        <v>0.5</v>
      </c>
      <c r="C26" s="1"/>
      <c r="D26" s="1" t="s">
        <v>40</v>
      </c>
      <c r="E26" s="4">
        <v>1</v>
      </c>
      <c r="F26" s="1"/>
      <c r="G26" s="1" t="s">
        <v>40</v>
      </c>
      <c r="H26" s="4">
        <v>1</v>
      </c>
      <c r="I26" s="1"/>
      <c r="J26" s="1" t="s">
        <v>68</v>
      </c>
      <c r="K26" s="4">
        <v>5</v>
      </c>
      <c r="L26" s="1" t="s">
        <v>65</v>
      </c>
      <c r="M26" s="1" t="s">
        <v>40</v>
      </c>
      <c r="N26" s="4">
        <v>1</v>
      </c>
      <c r="O26" s="1"/>
      <c r="P26" s="1" t="s">
        <v>40</v>
      </c>
      <c r="Q26" s="4">
        <v>1</v>
      </c>
      <c r="R26" s="1"/>
    </row>
    <row r="27" spans="1:18" ht="14.25">
      <c r="A27" s="1" t="s">
        <v>7</v>
      </c>
      <c r="B27" s="4">
        <v>0.1</v>
      </c>
      <c r="C27" s="1"/>
      <c r="D27" s="1" t="s">
        <v>44</v>
      </c>
      <c r="E27" s="4">
        <v>1</v>
      </c>
      <c r="F27" s="1"/>
      <c r="G27" s="1" t="s">
        <v>44</v>
      </c>
      <c r="H27" s="4">
        <v>1</v>
      </c>
      <c r="I27" s="1"/>
      <c r="J27" s="1" t="s">
        <v>70</v>
      </c>
      <c r="K27" s="4">
        <v>5</v>
      </c>
      <c r="L27" s="1" t="s">
        <v>65</v>
      </c>
      <c r="M27" s="1" t="s">
        <v>44</v>
      </c>
      <c r="N27" s="4">
        <v>1</v>
      </c>
      <c r="O27" s="1"/>
      <c r="P27" s="1" t="s">
        <v>44</v>
      </c>
      <c r="Q27" s="4">
        <v>1</v>
      </c>
      <c r="R27" s="1"/>
    </row>
    <row r="28" spans="1:18" ht="14.25">
      <c r="A28" s="1" t="s">
        <v>5</v>
      </c>
      <c r="B28" s="4">
        <v>5</v>
      </c>
      <c r="C28" s="1" t="s">
        <v>65</v>
      </c>
      <c r="D28" s="1" t="s">
        <v>54</v>
      </c>
      <c r="E28" s="10">
        <f>(E38*E29*(E35/24)*E32)+(E39*E30*(E36/24)*E33)</f>
        <v>1260.4166666666667</v>
      </c>
      <c r="F28" s="1" t="s">
        <v>55</v>
      </c>
      <c r="G28" s="1" t="s">
        <v>48</v>
      </c>
      <c r="H28" s="10">
        <v>1</v>
      </c>
      <c r="I28" s="1"/>
      <c r="J28" s="1" t="s">
        <v>72</v>
      </c>
      <c r="K28" s="4">
        <v>5</v>
      </c>
      <c r="L28" s="1" t="s">
        <v>65</v>
      </c>
      <c r="M28" s="1" t="s">
        <v>56</v>
      </c>
      <c r="N28" s="4">
        <v>60</v>
      </c>
      <c r="O28" s="1" t="s">
        <v>57</v>
      </c>
      <c r="P28" s="1" t="s">
        <v>48</v>
      </c>
      <c r="Q28" s="10">
        <v>1</v>
      </c>
      <c r="R28" s="1"/>
    </row>
    <row r="29" spans="1:18" ht="14.25">
      <c r="A29" s="1" t="s">
        <v>10</v>
      </c>
      <c r="B29" s="4">
        <v>5</v>
      </c>
      <c r="C29" s="1" t="s">
        <v>65</v>
      </c>
      <c r="D29" s="1" t="s">
        <v>60</v>
      </c>
      <c r="E29" s="4">
        <v>55</v>
      </c>
      <c r="F29" s="1"/>
      <c r="G29" s="1" t="s">
        <v>50</v>
      </c>
      <c r="H29" s="10">
        <v>1</v>
      </c>
      <c r="I29" s="1"/>
      <c r="J29" s="1" t="s">
        <v>8</v>
      </c>
      <c r="K29" s="4">
        <v>0.5</v>
      </c>
      <c r="L29" s="1"/>
      <c r="M29" s="1" t="s">
        <v>61</v>
      </c>
      <c r="N29" s="10">
        <v>55</v>
      </c>
      <c r="O29" s="1" t="s">
        <v>59</v>
      </c>
      <c r="P29" s="1" t="s">
        <v>50</v>
      </c>
      <c r="Q29" s="10">
        <v>1</v>
      </c>
      <c r="R29" s="1"/>
    </row>
    <row r="30" spans="1:18" ht="14.25">
      <c r="A30" s="1" t="s">
        <v>13</v>
      </c>
      <c r="B30" s="4">
        <v>5</v>
      </c>
      <c r="C30" s="1" t="s">
        <v>65</v>
      </c>
      <c r="D30" s="1" t="s">
        <v>63</v>
      </c>
      <c r="E30" s="4">
        <v>55</v>
      </c>
      <c r="F30" s="1"/>
      <c r="G30" s="1" t="s">
        <v>18</v>
      </c>
      <c r="H30" s="4">
        <v>1</v>
      </c>
      <c r="I30" s="1"/>
      <c r="J30" s="1" t="s">
        <v>76</v>
      </c>
      <c r="K30" s="4">
        <v>55</v>
      </c>
      <c r="L30" s="1" t="s">
        <v>77</v>
      </c>
      <c r="M30" s="1" t="s">
        <v>64</v>
      </c>
      <c r="N30" s="4">
        <v>5</v>
      </c>
      <c r="O30" s="1" t="s">
        <v>65</v>
      </c>
      <c r="P30" s="1" t="s">
        <v>18</v>
      </c>
      <c r="Q30" s="4">
        <v>1</v>
      </c>
      <c r="R30" s="1"/>
    </row>
    <row r="31" spans="1:18" ht="14.25">
      <c r="A31" s="1" t="s">
        <v>11</v>
      </c>
      <c r="B31" s="4">
        <v>5</v>
      </c>
      <c r="C31" s="1" t="s">
        <v>65</v>
      </c>
      <c r="D31" s="1" t="s">
        <v>58</v>
      </c>
      <c r="E31" s="10">
        <v>55</v>
      </c>
      <c r="F31" s="1" t="s">
        <v>59</v>
      </c>
      <c r="G31" s="1" t="s">
        <v>5</v>
      </c>
      <c r="H31" s="4">
        <v>5</v>
      </c>
      <c r="I31" s="1" t="s">
        <v>65</v>
      </c>
      <c r="J31" s="1" t="s">
        <v>67</v>
      </c>
      <c r="K31" s="4">
        <v>25</v>
      </c>
      <c r="L31" s="1" t="s">
        <v>31</v>
      </c>
      <c r="M31" s="1" t="s">
        <v>67</v>
      </c>
      <c r="N31" s="4">
        <v>1</v>
      </c>
      <c r="O31" s="1" t="s">
        <v>31</v>
      </c>
      <c r="P31" s="1" t="s">
        <v>64</v>
      </c>
      <c r="Q31" s="4">
        <v>5</v>
      </c>
      <c r="R31" s="1" t="s">
        <v>65</v>
      </c>
    </row>
    <row r="32" spans="1:18" ht="14.25">
      <c r="A32" s="1" t="s">
        <v>14</v>
      </c>
      <c r="B32" s="4">
        <v>5</v>
      </c>
      <c r="C32" s="1" t="s">
        <v>65</v>
      </c>
      <c r="D32" s="1" t="s">
        <v>62</v>
      </c>
      <c r="E32" s="10">
        <v>55</v>
      </c>
      <c r="F32" s="1" t="s">
        <v>59</v>
      </c>
      <c r="G32" s="1" t="s">
        <v>58</v>
      </c>
      <c r="H32" s="10">
        <v>55</v>
      </c>
      <c r="I32" s="1" t="s">
        <v>59</v>
      </c>
      <c r="J32" s="1" t="s">
        <v>80</v>
      </c>
      <c r="K32" s="4">
        <v>5</v>
      </c>
      <c r="L32" s="1" t="s">
        <v>81</v>
      </c>
      <c r="M32" s="1" t="s">
        <v>69</v>
      </c>
      <c r="N32" s="4">
        <v>1</v>
      </c>
      <c r="O32" s="1" t="s">
        <v>31</v>
      </c>
      <c r="P32" s="1" t="s">
        <v>61</v>
      </c>
      <c r="Q32" s="10">
        <v>55</v>
      </c>
      <c r="R32" s="1" t="s">
        <v>59</v>
      </c>
    </row>
    <row r="33" spans="1:18" ht="14.25">
      <c r="A33" s="1" t="s">
        <v>8</v>
      </c>
      <c r="B33" s="4">
        <v>0.5</v>
      </c>
      <c r="C33" s="1"/>
      <c r="D33" s="1" t="s">
        <v>66</v>
      </c>
      <c r="E33" s="10">
        <v>55</v>
      </c>
      <c r="F33" s="1" t="s">
        <v>59</v>
      </c>
      <c r="G33" s="1" t="s">
        <v>4</v>
      </c>
      <c r="H33" s="4">
        <v>1</v>
      </c>
      <c r="I33" s="1" t="s">
        <v>31</v>
      </c>
      <c r="J33" s="1" t="s">
        <v>98</v>
      </c>
      <c r="K33" s="4">
        <v>27.027027027027</v>
      </c>
      <c r="L33" s="1" t="s">
        <v>99</v>
      </c>
      <c r="M33" s="11" t="s">
        <v>71</v>
      </c>
      <c r="N33" s="12">
        <v>0.4</v>
      </c>
      <c r="O33" s="1"/>
      <c r="P33" s="1" t="s">
        <v>67</v>
      </c>
      <c r="Q33" s="4">
        <v>1</v>
      </c>
      <c r="R33" s="1" t="s">
        <v>31</v>
      </c>
    </row>
    <row r="34" spans="1:18" ht="14.25">
      <c r="A34" s="1" t="s">
        <v>12</v>
      </c>
      <c r="B34" s="4">
        <v>15</v>
      </c>
      <c r="C34" s="1" t="s">
        <v>77</v>
      </c>
      <c r="D34" s="1" t="s">
        <v>5</v>
      </c>
      <c r="E34" s="4">
        <v>5</v>
      </c>
      <c r="F34" s="1" t="s">
        <v>65</v>
      </c>
      <c r="G34" s="5" t="s">
        <v>75</v>
      </c>
      <c r="H34" s="13">
        <v>0.4</v>
      </c>
      <c r="I34" s="1"/>
      <c r="J34" s="1" t="s">
        <v>100</v>
      </c>
      <c r="K34" s="4">
        <v>132.9054</v>
      </c>
      <c r="L34" s="1" t="s">
        <v>101</v>
      </c>
      <c r="M34" s="1" t="s">
        <v>98</v>
      </c>
      <c r="N34" s="4">
        <v>27.027027027027</v>
      </c>
      <c r="O34" s="1" t="s">
        <v>99</v>
      </c>
      <c r="P34" s="5" t="s">
        <v>75</v>
      </c>
      <c r="Q34" s="13">
        <v>0.4</v>
      </c>
      <c r="R34" s="1"/>
    </row>
    <row r="35" spans="1:18" ht="14.25">
      <c r="A35" s="1" t="s">
        <v>15</v>
      </c>
      <c r="B35" s="4">
        <v>55</v>
      </c>
      <c r="C35" s="1" t="s">
        <v>77</v>
      </c>
      <c r="D35" s="1" t="s">
        <v>73</v>
      </c>
      <c r="E35" s="4">
        <v>5</v>
      </c>
      <c r="F35" s="1" t="s">
        <v>65</v>
      </c>
      <c r="G35" s="5" t="s">
        <v>78</v>
      </c>
      <c r="H35" s="13">
        <v>0.4</v>
      </c>
      <c r="I35" s="1"/>
      <c r="J35" s="1" t="s">
        <v>102</v>
      </c>
      <c r="K35" s="4">
        <f>2.8*(10^(-15))</f>
        <v>2.8E-15</v>
      </c>
      <c r="M35" s="1" t="s">
        <v>100</v>
      </c>
      <c r="N35" s="4">
        <v>132.9054</v>
      </c>
      <c r="O35" s="1" t="s">
        <v>101</v>
      </c>
      <c r="P35" s="5" t="s">
        <v>78</v>
      </c>
      <c r="Q35" s="13">
        <v>0.4</v>
      </c>
      <c r="R35" s="1"/>
    </row>
    <row r="36" spans="1:18" ht="14.25">
      <c r="A36" s="1" t="s">
        <v>4</v>
      </c>
      <c r="B36" s="4">
        <v>1</v>
      </c>
      <c r="C36" s="1" t="s">
        <v>31</v>
      </c>
      <c r="D36" s="1" t="s">
        <v>74</v>
      </c>
      <c r="E36" s="4">
        <v>5</v>
      </c>
      <c r="F36" s="1" t="s">
        <v>65</v>
      </c>
      <c r="G36" s="5" t="s">
        <v>79</v>
      </c>
      <c r="H36" s="13">
        <v>0.4</v>
      </c>
      <c r="I36" s="1"/>
      <c r="J36" s="1"/>
      <c r="K36" s="1"/>
      <c r="L36" s="1"/>
      <c r="M36" s="1" t="s">
        <v>102</v>
      </c>
      <c r="N36" s="4">
        <f>2.8*(10^(-15))</f>
        <v>2.8E-15</v>
      </c>
      <c r="P36" s="5" t="s">
        <v>79</v>
      </c>
      <c r="Q36" s="13">
        <v>0.4</v>
      </c>
      <c r="R36" s="1"/>
    </row>
    <row r="37" spans="1:18" ht="14.25">
      <c r="A37" s="1" t="s">
        <v>0</v>
      </c>
      <c r="B37" s="4">
        <v>1</v>
      </c>
      <c r="C37" s="1" t="s">
        <v>31</v>
      </c>
      <c r="D37" s="1" t="s">
        <v>4</v>
      </c>
      <c r="E37" s="4">
        <v>1</v>
      </c>
      <c r="F37" s="1" t="s">
        <v>31</v>
      </c>
      <c r="G37" s="5" t="s">
        <v>82</v>
      </c>
      <c r="H37" s="13">
        <v>0.4</v>
      </c>
      <c r="I37" s="1"/>
      <c r="P37" s="5" t="s">
        <v>82</v>
      </c>
      <c r="Q37" s="13">
        <v>0.4</v>
      </c>
      <c r="R37" s="1"/>
    </row>
    <row r="38" spans="1:18" ht="14.25">
      <c r="A38" s="1" t="s">
        <v>1</v>
      </c>
      <c r="B38" s="4">
        <v>1</v>
      </c>
      <c r="C38" s="1" t="s">
        <v>31</v>
      </c>
      <c r="D38" s="1" t="s">
        <v>0</v>
      </c>
      <c r="E38" s="4">
        <v>1</v>
      </c>
      <c r="F38" s="1" t="s">
        <v>31</v>
      </c>
      <c r="G38" s="5" t="s">
        <v>83</v>
      </c>
      <c r="H38" s="13">
        <v>0.4</v>
      </c>
      <c r="I38" s="1"/>
      <c r="P38" s="5" t="s">
        <v>83</v>
      </c>
      <c r="Q38" s="13">
        <v>0.4</v>
      </c>
      <c r="R38" s="1"/>
    </row>
    <row r="39" spans="1:18" ht="14.25">
      <c r="A39" s="1" t="s">
        <v>9</v>
      </c>
      <c r="B39" s="4">
        <v>15</v>
      </c>
      <c r="C39" s="1" t="s">
        <v>81</v>
      </c>
      <c r="D39" s="1" t="s">
        <v>1</v>
      </c>
      <c r="E39" s="4">
        <v>1</v>
      </c>
      <c r="F39" s="1" t="s">
        <v>31</v>
      </c>
      <c r="G39" s="1" t="s">
        <v>98</v>
      </c>
      <c r="H39" s="4">
        <v>27.027027027027</v>
      </c>
      <c r="I39" s="1" t="s">
        <v>99</v>
      </c>
      <c r="P39" s="1" t="s">
        <v>98</v>
      </c>
      <c r="Q39" s="4">
        <v>27.027027027027</v>
      </c>
      <c r="R39" s="1" t="s">
        <v>99</v>
      </c>
    </row>
    <row r="40" spans="1:18" ht="14.25">
      <c r="A40" s="1" t="s">
        <v>16</v>
      </c>
      <c r="B40" s="4">
        <v>5</v>
      </c>
      <c r="C40" s="1" t="s">
        <v>81</v>
      </c>
      <c r="D40" s="11" t="s">
        <v>71</v>
      </c>
      <c r="E40" s="12">
        <v>0.4</v>
      </c>
      <c r="F40" s="1"/>
      <c r="G40" s="1" t="s">
        <v>100</v>
      </c>
      <c r="H40" s="4">
        <v>132.9054</v>
      </c>
      <c r="I40" s="1" t="s">
        <v>101</v>
      </c>
      <c r="P40" s="1" t="s">
        <v>100</v>
      </c>
      <c r="Q40" s="4">
        <v>132.9054</v>
      </c>
      <c r="R40" s="1" t="s">
        <v>101</v>
      </c>
    </row>
    <row r="41" spans="1:17" ht="14.25">
      <c r="A41" s="1" t="s">
        <v>87</v>
      </c>
      <c r="B41" s="1">
        <v>0.23</v>
      </c>
      <c r="C41" s="1"/>
      <c r="D41" s="1" t="s">
        <v>87</v>
      </c>
      <c r="E41" s="1">
        <v>0.23</v>
      </c>
      <c r="F41" s="1"/>
      <c r="G41" s="1" t="s">
        <v>102</v>
      </c>
      <c r="H41" s="4">
        <f>2.8*(10^(-15))</f>
        <v>2.8E-15</v>
      </c>
      <c r="P41" s="1" t="s">
        <v>102</v>
      </c>
      <c r="Q41" s="4">
        <f>2.8*(10^(-15))</f>
        <v>2.8E-15</v>
      </c>
    </row>
    <row r="42" spans="1:18" ht="14.25">
      <c r="A42" s="1" t="s">
        <v>88</v>
      </c>
      <c r="B42" s="1">
        <v>0.77</v>
      </c>
      <c r="C42" s="1"/>
      <c r="D42" s="1" t="s">
        <v>88</v>
      </c>
      <c r="E42" s="1">
        <v>0.77</v>
      </c>
      <c r="F42" s="1"/>
      <c r="G42" s="1" t="s">
        <v>102</v>
      </c>
      <c r="H42" s="4">
        <f>2.8*(10^(-12))</f>
        <v>2.7999999999999998E-12</v>
      </c>
      <c r="I42" s="1"/>
      <c r="P42" s="1" t="s">
        <v>102</v>
      </c>
      <c r="Q42" s="1">
        <v>2.7999999999999998E-12</v>
      </c>
      <c r="R42" s="1"/>
    </row>
    <row r="43" spans="1:6" ht="14.25">
      <c r="A43" s="1" t="s">
        <v>98</v>
      </c>
      <c r="B43" s="4">
        <v>27.027027027027</v>
      </c>
      <c r="C43" s="1" t="s">
        <v>99</v>
      </c>
      <c r="D43" s="1" t="s">
        <v>98</v>
      </c>
      <c r="E43" s="4">
        <v>27.027027027027</v>
      </c>
      <c r="F43" s="1" t="s">
        <v>99</v>
      </c>
    </row>
    <row r="44" spans="1:6" ht="14.25">
      <c r="A44" s="1" t="s">
        <v>100</v>
      </c>
      <c r="B44" s="4">
        <v>132.9054</v>
      </c>
      <c r="C44" s="1" t="s">
        <v>101</v>
      </c>
      <c r="D44" s="1" t="s">
        <v>100</v>
      </c>
      <c r="E44" s="4">
        <v>132.9054</v>
      </c>
      <c r="F44" s="1" t="s">
        <v>101</v>
      </c>
    </row>
    <row r="45" spans="1:5" ht="14.25">
      <c r="A45" s="1" t="s">
        <v>102</v>
      </c>
      <c r="B45" s="4">
        <f>2.8*(10^(-15))</f>
        <v>2.8E-15</v>
      </c>
      <c r="D45" s="1" t="s">
        <v>102</v>
      </c>
      <c r="E45" s="4">
        <f>2.8*(10^(-15))</f>
        <v>2.8E-15</v>
      </c>
    </row>
  </sheetData>
  <sheetProtection password="BBC6" sheet="1" objects="1" scenarios="1" formatColumns="0" formatRows="0"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10.140625" style="0" bestFit="1" customWidth="1"/>
    <col min="2" max="2" width="15.140625" style="0" bestFit="1" customWidth="1"/>
    <col min="3" max="3" width="18.140625" style="0" bestFit="1" customWidth="1"/>
    <col min="4" max="4" width="10.140625" style="0" bestFit="1" customWidth="1"/>
    <col min="5" max="5" width="15.140625" style="0" bestFit="1" customWidth="1"/>
    <col min="6" max="6" width="18.140625" style="0" bestFit="1" customWidth="1"/>
    <col min="7" max="7" width="13.7109375" style="0" bestFit="1" customWidth="1"/>
    <col min="8" max="8" width="15.140625" style="0" bestFit="1" customWidth="1"/>
    <col min="9" max="9" width="19.8515625" style="0" bestFit="1" customWidth="1"/>
    <col min="10" max="10" width="10.00390625" style="0" bestFit="1" customWidth="1"/>
    <col min="11" max="11" width="15.140625" style="0" bestFit="1" customWidth="1"/>
    <col min="12" max="12" width="18.140625" style="0" bestFit="1" customWidth="1"/>
    <col min="13" max="13" width="9.8515625" style="0" bestFit="1" customWidth="1"/>
    <col min="14" max="14" width="15.140625" style="0" bestFit="1" customWidth="1"/>
    <col min="15" max="15" width="18.140625" style="0" bestFit="1" customWidth="1"/>
    <col min="16" max="16" width="13.7109375" style="0" bestFit="1" customWidth="1"/>
    <col min="17" max="17" width="15.140625" style="0" bestFit="1" customWidth="1"/>
    <col min="18" max="18" width="19.8515625" style="0" bestFit="1" customWidth="1"/>
  </cols>
  <sheetData>
    <row r="1" spans="1:18" ht="21" thickBot="1">
      <c r="A1" s="99" t="s">
        <v>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</row>
    <row r="2" spans="1:18" ht="15.75" thickTop="1">
      <c r="A2" s="60" t="s">
        <v>20</v>
      </c>
      <c r="B2" s="26">
        <f>((B11*B12*B14)/(((1-EXP(-B13*B12))/(B13*B12))*B16*B22*B18*B19))</f>
        <v>0.003695038457723804</v>
      </c>
      <c r="C2" s="61" t="s">
        <v>94</v>
      </c>
      <c r="D2" s="43" t="s">
        <v>20</v>
      </c>
      <c r="E2" s="26">
        <f>(((E20*E21*E22)/((1-EXP(-E22*E21))*E24*E28*E26*E27)))/E43</f>
        <v>0.00254491131190021</v>
      </c>
      <c r="F2" s="17" t="s">
        <v>103</v>
      </c>
      <c r="G2" s="16" t="s">
        <v>20</v>
      </c>
      <c r="H2" s="26">
        <f>(H17*H18*H19)/((1-EXP(-H19*H18))*H21*H34*H26*H27*H28*H29*H30*(H31/24)*(H32/365)*H33)</f>
        <v>9.43293377267694</v>
      </c>
      <c r="I2" s="17" t="s">
        <v>113</v>
      </c>
      <c r="J2" s="72" t="s">
        <v>21</v>
      </c>
      <c r="K2" s="35">
        <f>(K11*K12*K13)/(((1-EXP(-K13*K12))/(K13*K12))*K16*K22*K18*K19*K23*K31)</f>
        <v>0.5394249779645707</v>
      </c>
      <c r="L2" s="73" t="s">
        <v>94</v>
      </c>
      <c r="M2" s="82" t="s">
        <v>21</v>
      </c>
      <c r="N2" s="35">
        <f>(N20*N21*N22)/((1-EXP(-N22*N21))*N24*N28*N26*N27*(N30/24)*(N29/365)*N31)</f>
        <v>46.02621133909609</v>
      </c>
      <c r="O2" s="83" t="s">
        <v>103</v>
      </c>
      <c r="P2" s="82" t="s">
        <v>21</v>
      </c>
      <c r="Q2" s="35">
        <f>(Q17*Q18*Q19)/((1-EXP(-Q19*Q18))*Q21*Q34*Q26*Q27*Q28*Q29*Q30*(Q31/24)*(Q32/365)*Q33)</f>
        <v>9.43293377267694</v>
      </c>
      <c r="R2" s="83" t="s">
        <v>113</v>
      </c>
    </row>
    <row r="3" spans="1:18" ht="15">
      <c r="A3" s="62"/>
      <c r="B3" s="2">
        <f>((B11*B12*B14)/(((1-EXP(-B13*B12))/(B13*B12))*B17*B18*B19*B20*B21*(B28/24)*(B23/365)*B36))</f>
        <v>2.30152908403755</v>
      </c>
      <c r="C3" s="63" t="s">
        <v>93</v>
      </c>
      <c r="D3" s="44" t="s">
        <v>22</v>
      </c>
      <c r="E3" s="2">
        <f>((E20*E21*E22)/((1-EXP(-E22*E21))*E25*E40*E26*E27*(E34/24)*(E31/365)))/E43</f>
        <v>376.5142930128348</v>
      </c>
      <c r="F3" s="19" t="s">
        <v>104</v>
      </c>
      <c r="G3" s="18" t="s">
        <v>23</v>
      </c>
      <c r="H3" s="2">
        <f>(H17*H18*H19)/((1-EXP(-H19*H18))*H25*H35*H26*H27*H28*H29*H30*(H31/24)*(H32/365)*H33)</f>
        <v>52.00364138313455</v>
      </c>
      <c r="I3" s="19" t="s">
        <v>112</v>
      </c>
      <c r="J3" s="74"/>
      <c r="K3" s="3">
        <f>(K11*K12*K13)/(((1-EXP(-K13*K12))/(K13*K12))*K17*K18*K19*K20*K21*(K26/24)*(K23/365)*K31)</f>
        <v>74.67760864585946</v>
      </c>
      <c r="L3" s="75" t="s">
        <v>93</v>
      </c>
      <c r="M3" s="84" t="s">
        <v>22</v>
      </c>
      <c r="N3" s="3">
        <f>(N20*N21*N22)/((1-EXP(-N22*N21))*N25*N33*N26*N27*(N30/24)*(N29/365)*N31)</f>
        <v>10176.06197331985</v>
      </c>
      <c r="O3" s="85" t="s">
        <v>104</v>
      </c>
      <c r="P3" s="87" t="s">
        <v>23</v>
      </c>
      <c r="Q3" s="3">
        <f>(Q17*Q18*Q19)/((1-EXP(-Q19*Q18))*Q25*Q35*Q26*Q27*Q28*Q29*Q30*(Q31/24)*(Q32/365)*Q33)</f>
        <v>52.00364138313455</v>
      </c>
      <c r="R3" s="85" t="s">
        <v>112</v>
      </c>
    </row>
    <row r="4" spans="1:18" ht="15">
      <c r="A4" s="64" t="s">
        <v>24</v>
      </c>
      <c r="B4" s="27">
        <f>(1/((1/B2)+(1/B3)))</f>
        <v>0.003689115689056401</v>
      </c>
      <c r="C4" s="65" t="s">
        <v>92</v>
      </c>
      <c r="D4" s="46" t="s">
        <v>25</v>
      </c>
      <c r="E4" s="2">
        <f>(1/((1/E2)+(1/E3)))</f>
        <v>0.0025448941106148144</v>
      </c>
      <c r="F4" s="19" t="s">
        <v>105</v>
      </c>
      <c r="G4" s="18"/>
      <c r="H4" s="2">
        <f>(H17*H18*H19)/((1-EXP(-H19*H18))*H22*H36*H26*H27*H28*H29*H30*(H31/24)*(H32/365)*H33)</f>
        <v>81140.43336375605</v>
      </c>
      <c r="I4" s="19" t="s">
        <v>114</v>
      </c>
      <c r="J4" s="74" t="s">
        <v>24</v>
      </c>
      <c r="K4" s="3">
        <f>(1/((1/K2)+(1/K3)))</f>
        <v>0.5355564485526382</v>
      </c>
      <c r="L4" s="75" t="s">
        <v>92</v>
      </c>
      <c r="M4" s="86" t="s">
        <v>25</v>
      </c>
      <c r="N4" s="56">
        <f>(1/((1/N2)+(1/N3)))</f>
        <v>45.81897265244395</v>
      </c>
      <c r="O4" s="85" t="s">
        <v>105</v>
      </c>
      <c r="P4" s="87"/>
      <c r="Q4" s="3">
        <f>(Q17*Q18*Q19)/((1-EXP(-Q19*Q18))*Q22*Q36*Q26*Q27*Q28*Q29*Q30*(Q31/24)*(Q32/365)*Q33)</f>
        <v>81140.43336375605</v>
      </c>
      <c r="R4" s="85" t="s">
        <v>114</v>
      </c>
    </row>
    <row r="5" spans="1:18" ht="15">
      <c r="A5" s="66" t="s">
        <v>20</v>
      </c>
      <c r="B5" s="30">
        <f>B2/B43</f>
        <v>0.00013671642293578088</v>
      </c>
      <c r="C5" s="67" t="s">
        <v>91</v>
      </c>
      <c r="D5" s="47" t="s">
        <v>20</v>
      </c>
      <c r="E5" s="30">
        <f>E20/(E24*E28*E26*E27)/E43</f>
        <v>0.0025306355086919374</v>
      </c>
      <c r="F5" s="48" t="s">
        <v>103</v>
      </c>
      <c r="G5" s="18"/>
      <c r="H5" s="2">
        <f>(H17*H18*H19)/((1-EXP(-H19*H18))*H23*H37*H26*H27*H28*H29*H30*(H31/24)*(H32/365)*H33)</f>
        <v>17.678942103758768</v>
      </c>
      <c r="I5" s="19" t="s">
        <v>115</v>
      </c>
      <c r="J5" s="76"/>
      <c r="K5" s="57">
        <f>K2/K33</f>
        <v>0.019958724184689136</v>
      </c>
      <c r="L5" s="77" t="s">
        <v>91</v>
      </c>
      <c r="M5" s="87" t="s">
        <v>21</v>
      </c>
      <c r="N5" s="3">
        <f>(N20)/(N24*N28*N26*N27*(N30/24)*(N29/365)*N32)</f>
        <v>45.7680250783699</v>
      </c>
      <c r="O5" s="88" t="s">
        <v>103</v>
      </c>
      <c r="P5" s="87"/>
      <c r="Q5" s="3">
        <f>(Q17*Q18*Q19)/((1-EXP(-Q19*Q18))*Q23*Q37*Q26*Q27*Q28*Q29*Q30*(Q31/24)*(Q32/365)*Q33)</f>
        <v>17.678942103758768</v>
      </c>
      <c r="R5" s="85" t="s">
        <v>115</v>
      </c>
    </row>
    <row r="6" spans="1:18" ht="15">
      <c r="A6" s="62"/>
      <c r="B6" s="2">
        <f>B3/B43</f>
        <v>0.08515657610938944</v>
      </c>
      <c r="C6" s="63" t="s">
        <v>90</v>
      </c>
      <c r="D6" s="44" t="s">
        <v>28</v>
      </c>
      <c r="E6" s="2">
        <f>E20/(E25*E40*E26*E27*(E34/24)*(E31/365)*E37)/E43</f>
        <v>374.4022178583808</v>
      </c>
      <c r="F6" s="19" t="s">
        <v>104</v>
      </c>
      <c r="G6" s="18"/>
      <c r="H6" s="2">
        <f>(H17*H18*H19)/((1-EXP(-H19*H18))*H24*H38*H26*H27*H28*H29*H30*(H31/24)*(H32/365)*H33)</f>
        <v>11.123001073614889</v>
      </c>
      <c r="I6" s="19" t="s">
        <v>116</v>
      </c>
      <c r="J6" s="74"/>
      <c r="K6" s="3">
        <f>K3/K33</f>
        <v>2.763071519896803</v>
      </c>
      <c r="L6" s="75" t="s">
        <v>90</v>
      </c>
      <c r="M6" s="84" t="s">
        <v>28</v>
      </c>
      <c r="N6" s="3">
        <f>(N20)/(N25*N33*N26*N27*(N30/24)*(N29/365)*N32)</f>
        <v>10118.978861037309</v>
      </c>
      <c r="O6" s="85" t="s">
        <v>104</v>
      </c>
      <c r="P6" s="86"/>
      <c r="Q6" s="56">
        <f>(Q17*Q18*Q19)/((1-EXP(-Q19*Q18))*Q24*Q38*Q26*Q27*Q28*Q29*Q30*(Q31/24)*(Q32/365)*Q33)</f>
        <v>11.123001073614889</v>
      </c>
      <c r="R6" s="89" t="s">
        <v>116</v>
      </c>
    </row>
    <row r="7" spans="1:18" ht="15.75" thickBot="1">
      <c r="A7" s="64" t="s">
        <v>24</v>
      </c>
      <c r="B7" s="27">
        <f>(1/((1/B5)+(1/B6)))</f>
        <v>0.00013649728049508695</v>
      </c>
      <c r="C7" s="65" t="s">
        <v>89</v>
      </c>
      <c r="D7" s="45" t="s">
        <v>25</v>
      </c>
      <c r="E7" s="49">
        <f>(1/((1/E5)+(1/E6)))</f>
        <v>0.002530618403897985</v>
      </c>
      <c r="F7" s="19" t="s">
        <v>105</v>
      </c>
      <c r="G7" s="24" t="s">
        <v>20</v>
      </c>
      <c r="H7" s="30">
        <f>H2/H39</f>
        <v>0.3490185495890471</v>
      </c>
      <c r="I7" s="22" t="s">
        <v>117</v>
      </c>
      <c r="J7" s="78"/>
      <c r="K7" s="56">
        <f>(1/((1/K5)+(1/K6)))</f>
        <v>0.019815588596447636</v>
      </c>
      <c r="L7" s="79" t="s">
        <v>89</v>
      </c>
      <c r="M7" s="87" t="s">
        <v>25</v>
      </c>
      <c r="N7" s="3">
        <f>(1/((1/N5)+(1/N6)))</f>
        <v>45.56194890716336</v>
      </c>
      <c r="O7" s="85" t="s">
        <v>105</v>
      </c>
      <c r="P7" s="87" t="s">
        <v>21</v>
      </c>
      <c r="Q7" s="3">
        <f>Q2/Q39</f>
        <v>0.3490185495890471</v>
      </c>
      <c r="R7" s="85" t="s">
        <v>117</v>
      </c>
    </row>
    <row r="8" spans="1:18" ht="15.75" thickTop="1">
      <c r="A8" s="66" t="s">
        <v>20</v>
      </c>
      <c r="B8" s="30">
        <f>B2*B15*B44*B45</f>
        <v>3.741573003492378E-12</v>
      </c>
      <c r="C8" s="68" t="s">
        <v>95</v>
      </c>
      <c r="D8" s="43" t="s">
        <v>20</v>
      </c>
      <c r="E8" s="26">
        <f>E2/E43</f>
        <v>9.416171854030787E-05</v>
      </c>
      <c r="F8" s="17" t="s">
        <v>106</v>
      </c>
      <c r="G8" s="18" t="s">
        <v>23</v>
      </c>
      <c r="H8" s="2">
        <f>H3/H39</f>
        <v>1.9241347311759802</v>
      </c>
      <c r="I8" s="19" t="s">
        <v>118</v>
      </c>
      <c r="J8" s="74"/>
      <c r="K8" s="3">
        <f>K2*K15*K34*K35</f>
        <v>5.46218383936661E-10</v>
      </c>
      <c r="L8" s="75" t="s">
        <v>95</v>
      </c>
      <c r="M8" s="82" t="s">
        <v>21</v>
      </c>
      <c r="N8" s="35">
        <f>N2/N34</f>
        <v>1.7029698195465572</v>
      </c>
      <c r="O8" s="83" t="s">
        <v>106</v>
      </c>
      <c r="P8" s="87" t="s">
        <v>23</v>
      </c>
      <c r="Q8" s="3">
        <f>Q3/Q39</f>
        <v>1.9241347311759802</v>
      </c>
      <c r="R8" s="85" t="s">
        <v>118</v>
      </c>
    </row>
    <row r="9" spans="1:18" ht="15">
      <c r="A9" s="62"/>
      <c r="B9" s="2">
        <f>B3*B15*B44*B45</f>
        <v>2.3305140626038694E-09</v>
      </c>
      <c r="C9" s="69" t="s">
        <v>96</v>
      </c>
      <c r="D9" s="44" t="s">
        <v>22</v>
      </c>
      <c r="E9" s="2">
        <f>E3/E43</f>
        <v>13.931028841474902</v>
      </c>
      <c r="F9" s="19" t="s">
        <v>107</v>
      </c>
      <c r="G9" s="18"/>
      <c r="H9" s="2">
        <f>H4/H39</f>
        <v>3002.196034458977</v>
      </c>
      <c r="I9" s="19" t="s">
        <v>119</v>
      </c>
      <c r="J9" s="74"/>
      <c r="K9" s="3">
        <f>K3*K15*K34*K35</f>
        <v>7.561808291620282E-08</v>
      </c>
      <c r="L9" s="75" t="s">
        <v>96</v>
      </c>
      <c r="M9" s="84" t="s">
        <v>22</v>
      </c>
      <c r="N9" s="3">
        <f>N3/N34</f>
        <v>376.5142930128348</v>
      </c>
      <c r="O9" s="85" t="s">
        <v>107</v>
      </c>
      <c r="P9" s="87"/>
      <c r="Q9" s="3">
        <f>Q4/Q39</f>
        <v>3002.196034458977</v>
      </c>
      <c r="R9" s="85" t="s">
        <v>119</v>
      </c>
    </row>
    <row r="10" spans="1:18" ht="15.75" thickBot="1">
      <c r="A10" s="70" t="s">
        <v>24</v>
      </c>
      <c r="B10" s="49">
        <f>(1/((1/B8)+(1/B9)))</f>
        <v>3.735575644708313E-12</v>
      </c>
      <c r="C10" s="71" t="s">
        <v>97</v>
      </c>
      <c r="D10" s="46" t="s">
        <v>25</v>
      </c>
      <c r="E10" s="2">
        <f>(1/((1/E8)+(1/E9)))</f>
        <v>9.416108209274823E-05</v>
      </c>
      <c r="F10" s="19" t="s">
        <v>108</v>
      </c>
      <c r="G10" s="18"/>
      <c r="H10" s="2">
        <f>H5/H39</f>
        <v>0.654120857839075</v>
      </c>
      <c r="I10" s="19" t="s">
        <v>120</v>
      </c>
      <c r="J10" s="80"/>
      <c r="K10" s="58">
        <f>(1/((1/K8)+(1/K9)))</f>
        <v>5.423011350699688E-10</v>
      </c>
      <c r="L10" s="81" t="s">
        <v>97</v>
      </c>
      <c r="M10" s="86" t="s">
        <v>25</v>
      </c>
      <c r="N10" s="56">
        <f>(1/((1/N8)+(1/N9)))</f>
        <v>1.6953019881404279</v>
      </c>
      <c r="O10" s="89" t="s">
        <v>108</v>
      </c>
      <c r="P10" s="87"/>
      <c r="Q10" s="3">
        <f>Q5/Q39</f>
        <v>0.654120857839075</v>
      </c>
      <c r="R10" s="85" t="s">
        <v>120</v>
      </c>
    </row>
    <row r="11" spans="1:18" ht="15.75" thickTop="1">
      <c r="A11" s="1" t="s">
        <v>26</v>
      </c>
      <c r="B11" s="4">
        <v>1E-06</v>
      </c>
      <c r="C11" s="1"/>
      <c r="D11" s="47" t="s">
        <v>20</v>
      </c>
      <c r="E11" s="30">
        <f>E5/E43</f>
        <v>9.363351382160178E-05</v>
      </c>
      <c r="F11" s="22" t="s">
        <v>106</v>
      </c>
      <c r="G11" s="18"/>
      <c r="H11" s="2">
        <f>H6/H39</f>
        <v>0.4115510397237513</v>
      </c>
      <c r="I11" s="19" t="s">
        <v>121</v>
      </c>
      <c r="J11" s="1" t="s">
        <v>26</v>
      </c>
      <c r="K11" s="4">
        <v>1E-06</v>
      </c>
      <c r="L11" s="1"/>
      <c r="M11" s="87" t="s">
        <v>21</v>
      </c>
      <c r="N11" s="3">
        <f>N5/N34</f>
        <v>1.693416927899688</v>
      </c>
      <c r="O11" s="85" t="s">
        <v>106</v>
      </c>
      <c r="P11" s="86"/>
      <c r="Q11" s="56">
        <f>Q6/Q39</f>
        <v>0.4115510397237513</v>
      </c>
      <c r="R11" s="89" t="s">
        <v>121</v>
      </c>
    </row>
    <row r="12" spans="1:18" ht="18.75">
      <c r="A12" s="5" t="s">
        <v>27</v>
      </c>
      <c r="B12" s="4">
        <v>26</v>
      </c>
      <c r="C12" s="1"/>
      <c r="D12" s="44" t="s">
        <v>28</v>
      </c>
      <c r="E12" s="2">
        <f>E6/E43</f>
        <v>13.852882060760104</v>
      </c>
      <c r="F12" s="19" t="s">
        <v>107</v>
      </c>
      <c r="G12" s="24" t="s">
        <v>20</v>
      </c>
      <c r="H12" s="30">
        <f>H2*H20*H40*H42</f>
        <v>9.551730178559808E-06</v>
      </c>
      <c r="I12" s="22" t="s">
        <v>123</v>
      </c>
      <c r="J12" s="5" t="s">
        <v>29</v>
      </c>
      <c r="K12" s="4">
        <v>25</v>
      </c>
      <c r="L12" s="1"/>
      <c r="M12" s="84" t="s">
        <v>28</v>
      </c>
      <c r="N12" s="3">
        <f>N6/N34</f>
        <v>374.4022178583808</v>
      </c>
      <c r="O12" s="85" t="s">
        <v>107</v>
      </c>
      <c r="P12" s="87" t="s">
        <v>21</v>
      </c>
      <c r="Q12" s="3">
        <f>Q2*Q20*Q40*Q42</f>
        <v>9.551730178559808E-06</v>
      </c>
      <c r="R12" s="33" t="s">
        <v>123</v>
      </c>
    </row>
    <row r="13" spans="1:18" ht="15.75" thickBot="1">
      <c r="A13" s="5" t="s">
        <v>3</v>
      </c>
      <c r="B13" s="4">
        <v>0.38</v>
      </c>
      <c r="C13" s="1"/>
      <c r="D13" s="45" t="s">
        <v>25</v>
      </c>
      <c r="E13" s="49">
        <f>(1/((1/E11)+(1/E12)))</f>
        <v>9.363288094422553E-05</v>
      </c>
      <c r="F13" s="19" t="s">
        <v>108</v>
      </c>
      <c r="G13" s="18" t="s">
        <v>23</v>
      </c>
      <c r="H13" s="2">
        <f>H3*H20*H40*H41</f>
        <v>5.2658564425956334E-08</v>
      </c>
      <c r="I13" s="19" t="s">
        <v>122</v>
      </c>
      <c r="J13" s="5" t="s">
        <v>3</v>
      </c>
      <c r="K13" s="4">
        <v>0.38</v>
      </c>
      <c r="L13" s="1"/>
      <c r="M13" s="87" t="s">
        <v>25</v>
      </c>
      <c r="N13" s="58">
        <f>(1/((1/N11)+(1/N12)))</f>
        <v>1.6857921095650463</v>
      </c>
      <c r="O13" s="90" t="s">
        <v>108</v>
      </c>
      <c r="P13" s="87" t="s">
        <v>23</v>
      </c>
      <c r="Q13" s="3">
        <f>Q3*Q20*Q40*Q41</f>
        <v>5.2658564425956334E-08</v>
      </c>
      <c r="R13" s="32" t="s">
        <v>122</v>
      </c>
    </row>
    <row r="14" spans="1:18" ht="15.75" thickTop="1">
      <c r="A14" s="6" t="s">
        <v>2</v>
      </c>
      <c r="B14" s="7">
        <f>0.693/B15</f>
        <v>0.00043312499999999997</v>
      </c>
      <c r="C14" s="1"/>
      <c r="D14" s="43" t="s">
        <v>20</v>
      </c>
      <c r="E14" s="26">
        <f>E2*E23*E44*E45</f>
        <v>2.5769613956207285E-12</v>
      </c>
      <c r="F14" s="17" t="s">
        <v>109</v>
      </c>
      <c r="G14" s="18"/>
      <c r="H14" s="2">
        <f>H4*H20*H40*H42</f>
        <v>0.08216229910432904</v>
      </c>
      <c r="I14" s="19" t="s">
        <v>124</v>
      </c>
      <c r="J14" s="6" t="s">
        <v>2</v>
      </c>
      <c r="K14" s="7">
        <f>0.693/K15</f>
        <v>0.00043312499999999997</v>
      </c>
      <c r="L14" s="1"/>
      <c r="M14" s="82" t="s">
        <v>21</v>
      </c>
      <c r="N14" s="35">
        <f>N2*N23*N35*N36</f>
        <v>4.660585587124871E-08</v>
      </c>
      <c r="O14" s="83" t="s">
        <v>109</v>
      </c>
      <c r="P14" s="87"/>
      <c r="Q14" s="3">
        <f>Q4*Q20*Q40*Q42</f>
        <v>0.08216229910432904</v>
      </c>
      <c r="R14" s="32" t="s">
        <v>124</v>
      </c>
    </row>
    <row r="15" spans="1:18" ht="15">
      <c r="A15" s="8" t="s">
        <v>30</v>
      </c>
      <c r="B15" s="7">
        <v>1600</v>
      </c>
      <c r="C15" s="1" t="s">
        <v>31</v>
      </c>
      <c r="D15" s="44" t="s">
        <v>22</v>
      </c>
      <c r="E15" s="2">
        <f>E3*E23*E44*E45</f>
        <v>3.812560357040655E-07</v>
      </c>
      <c r="F15" s="19" t="s">
        <v>110</v>
      </c>
      <c r="G15" s="18"/>
      <c r="H15" s="2">
        <f>H5*H20*H40*H42</f>
        <v>1.7901587023393545E-05</v>
      </c>
      <c r="I15" s="19" t="s">
        <v>125</v>
      </c>
      <c r="J15" s="8" t="s">
        <v>30</v>
      </c>
      <c r="K15" s="7">
        <v>1600</v>
      </c>
      <c r="L15" s="1"/>
      <c r="M15" s="84" t="s">
        <v>22</v>
      </c>
      <c r="N15" s="3">
        <f>N3*N23*N35*N36</f>
        <v>1.0304217181190949E-05</v>
      </c>
      <c r="O15" s="85" t="s">
        <v>110</v>
      </c>
      <c r="P15" s="87"/>
      <c r="Q15" s="3">
        <f>Q5*Q20*Q40*Q42</f>
        <v>1.7901587023393545E-05</v>
      </c>
      <c r="R15" s="32" t="s">
        <v>125</v>
      </c>
    </row>
    <row r="16" spans="1:18" ht="15.75" thickBot="1">
      <c r="A16" s="6" t="s">
        <v>32</v>
      </c>
      <c r="B16" s="7">
        <v>7.3E-10</v>
      </c>
      <c r="C16" s="1" t="s">
        <v>33</v>
      </c>
      <c r="D16" s="46" t="s">
        <v>25</v>
      </c>
      <c r="E16" s="2">
        <f>(1/((1/E14)+(1/E15)))</f>
        <v>2.5769439777059222E-12</v>
      </c>
      <c r="F16" s="19" t="s">
        <v>111</v>
      </c>
      <c r="G16" s="25"/>
      <c r="H16" s="49">
        <f>H6*H20*H40*H42</f>
        <v>1.126308183555177E-05</v>
      </c>
      <c r="I16" s="23" t="s">
        <v>126</v>
      </c>
      <c r="J16" s="6" t="s">
        <v>34</v>
      </c>
      <c r="K16" s="9">
        <v>2.95E-10</v>
      </c>
      <c r="L16" s="1" t="s">
        <v>35</v>
      </c>
      <c r="M16" s="86" t="s">
        <v>25</v>
      </c>
      <c r="N16" s="56">
        <f>(1/((1/N14)+(1/N15)))</f>
        <v>4.639600726368251E-08</v>
      </c>
      <c r="O16" s="89" t="s">
        <v>111</v>
      </c>
      <c r="P16" s="92"/>
      <c r="Q16" s="58">
        <f>Q6*Q20*Q40*Q42</f>
        <v>1.126308183555177E-05</v>
      </c>
      <c r="R16" s="34" t="s">
        <v>126</v>
      </c>
    </row>
    <row r="17" spans="1:18" ht="15.75" thickTop="1">
      <c r="A17" s="6" t="s">
        <v>36</v>
      </c>
      <c r="B17" s="7">
        <v>1.54E-06</v>
      </c>
      <c r="C17" s="1" t="s">
        <v>37</v>
      </c>
      <c r="D17" s="47" t="s">
        <v>20</v>
      </c>
      <c r="E17" s="30">
        <f>E5*E23*E44*E45</f>
        <v>2.562505805916218E-12</v>
      </c>
      <c r="F17" s="22" t="s">
        <v>109</v>
      </c>
      <c r="G17" s="1" t="s">
        <v>26</v>
      </c>
      <c r="H17" s="4">
        <v>1E-06</v>
      </c>
      <c r="I17" s="1"/>
      <c r="J17" s="6" t="s">
        <v>36</v>
      </c>
      <c r="K17" s="7">
        <v>1.54E-06</v>
      </c>
      <c r="L17" s="1" t="s">
        <v>37</v>
      </c>
      <c r="M17" s="87" t="s">
        <v>21</v>
      </c>
      <c r="N17" s="3">
        <f>N5*N23*N35*N36</f>
        <v>4.634441806645768E-08</v>
      </c>
      <c r="O17" s="85" t="s">
        <v>109</v>
      </c>
      <c r="P17" s="1" t="s">
        <v>26</v>
      </c>
      <c r="Q17" s="4">
        <v>1E-06</v>
      </c>
      <c r="R17" s="1"/>
    </row>
    <row r="18" spans="1:18" ht="18.75">
      <c r="A18" s="1" t="s">
        <v>40</v>
      </c>
      <c r="B18" s="4">
        <v>1</v>
      </c>
      <c r="C18" s="1"/>
      <c r="D18" s="44" t="s">
        <v>28</v>
      </c>
      <c r="E18" s="2">
        <f>E12*E23*E44*E45</f>
        <v>1.4027342376033847E-08</v>
      </c>
      <c r="F18" s="19" t="s">
        <v>110</v>
      </c>
      <c r="G18" s="5" t="s">
        <v>27</v>
      </c>
      <c r="H18" s="4">
        <v>26</v>
      </c>
      <c r="I18" s="1"/>
      <c r="J18" s="1" t="s">
        <v>40</v>
      </c>
      <c r="K18" s="4">
        <v>1</v>
      </c>
      <c r="L18" s="1"/>
      <c r="M18" s="84" t="s">
        <v>28</v>
      </c>
      <c r="N18" s="3">
        <f>N6*N23*N35*N36</f>
        <v>1.024641517606561E-05</v>
      </c>
      <c r="O18" s="85" t="s">
        <v>110</v>
      </c>
      <c r="P18" s="5" t="s">
        <v>27</v>
      </c>
      <c r="Q18" s="4">
        <v>26</v>
      </c>
      <c r="R18" s="1"/>
    </row>
    <row r="19" spans="1:18" ht="15.75" thickBot="1">
      <c r="A19" s="1" t="s">
        <v>44</v>
      </c>
      <c r="B19" s="4">
        <v>1</v>
      </c>
      <c r="C19" s="1"/>
      <c r="D19" s="45" t="s">
        <v>25</v>
      </c>
      <c r="E19" s="49">
        <f>(1/((1/E17)+(1/E18)))</f>
        <v>2.562037774517527E-12</v>
      </c>
      <c r="F19" s="23" t="s">
        <v>111</v>
      </c>
      <c r="G19" s="6" t="s">
        <v>2</v>
      </c>
      <c r="H19" s="7">
        <f>0.693/H20</f>
        <v>0.00043312499999999997</v>
      </c>
      <c r="I19" s="1"/>
      <c r="J19" s="1" t="s">
        <v>44</v>
      </c>
      <c r="K19" s="4">
        <v>1</v>
      </c>
      <c r="L19" s="1"/>
      <c r="M19" s="91" t="s">
        <v>25</v>
      </c>
      <c r="N19" s="58">
        <f>(1/((1/N17)+(1/N18)))</f>
        <v>4.613574661481481E-08</v>
      </c>
      <c r="O19" s="90" t="s">
        <v>111</v>
      </c>
      <c r="P19" s="6" t="s">
        <v>2</v>
      </c>
      <c r="Q19" s="7">
        <f>0.693/Q20</f>
        <v>0.00043312499999999997</v>
      </c>
      <c r="R19" s="1"/>
    </row>
    <row r="20" spans="1:18" ht="15" thickTop="1">
      <c r="A20" s="1" t="s">
        <v>48</v>
      </c>
      <c r="B20" s="10">
        <v>1</v>
      </c>
      <c r="C20" s="1"/>
      <c r="D20" s="1" t="s">
        <v>26</v>
      </c>
      <c r="E20" s="4">
        <v>1E-06</v>
      </c>
      <c r="F20" s="1"/>
      <c r="G20" s="8" t="s">
        <v>30</v>
      </c>
      <c r="H20" s="7">
        <v>1600</v>
      </c>
      <c r="I20" s="1" t="s">
        <v>31</v>
      </c>
      <c r="J20" s="1" t="s">
        <v>48</v>
      </c>
      <c r="K20" s="10">
        <v>1</v>
      </c>
      <c r="L20" s="1"/>
      <c r="M20" s="1" t="s">
        <v>26</v>
      </c>
      <c r="N20" s="4">
        <v>1E-06</v>
      </c>
      <c r="O20" s="1"/>
      <c r="P20" s="8" t="s">
        <v>30</v>
      </c>
      <c r="Q20" s="7">
        <v>1600</v>
      </c>
      <c r="R20" s="1" t="s">
        <v>31</v>
      </c>
    </row>
    <row r="21" spans="1:18" ht="18.75">
      <c r="A21" s="1" t="s">
        <v>50</v>
      </c>
      <c r="B21" s="10">
        <v>1</v>
      </c>
      <c r="C21" s="1"/>
      <c r="D21" s="5" t="s">
        <v>27</v>
      </c>
      <c r="E21" s="4">
        <v>26</v>
      </c>
      <c r="F21" s="1"/>
      <c r="G21" s="6" t="s">
        <v>38</v>
      </c>
      <c r="H21" s="10">
        <v>8.49E-06</v>
      </c>
      <c r="I21" s="5" t="s">
        <v>39</v>
      </c>
      <c r="J21" s="1" t="s">
        <v>50</v>
      </c>
      <c r="K21" s="10">
        <v>1</v>
      </c>
      <c r="L21" s="1"/>
      <c r="M21" s="5" t="s">
        <v>27</v>
      </c>
      <c r="N21" s="4">
        <v>26</v>
      </c>
      <c r="O21" s="1"/>
      <c r="P21" s="6" t="s">
        <v>38</v>
      </c>
      <c r="Q21" s="10">
        <v>8.49E-06</v>
      </c>
      <c r="R21" s="5" t="s">
        <v>39</v>
      </c>
    </row>
    <row r="22" spans="1:18" ht="14.25">
      <c r="A22" s="1" t="s">
        <v>84</v>
      </c>
      <c r="B22" s="4">
        <f>(((B26*B24*B29)+(B27*B24*B31))*B33*B37*B34*B39)+(((B26*B25*B30)+(B27*B25*B32))*B33*B38*B35*B40)</f>
        <v>41250</v>
      </c>
      <c r="C22" s="1" t="s">
        <v>53</v>
      </c>
      <c r="D22" s="6" t="s">
        <v>2</v>
      </c>
      <c r="E22" s="7">
        <f>0.693/E23</f>
        <v>0.00043312499999999997</v>
      </c>
      <c r="F22" s="1"/>
      <c r="G22" s="6" t="s">
        <v>42</v>
      </c>
      <c r="H22" s="4">
        <v>9.87E-10</v>
      </c>
      <c r="I22" s="5" t="s">
        <v>43</v>
      </c>
      <c r="J22" s="1" t="s">
        <v>52</v>
      </c>
      <c r="K22" s="4">
        <f>((K24*K27)+(K25*K28))*K29*K30*K32</f>
        <v>412.5</v>
      </c>
      <c r="L22" s="1" t="s">
        <v>53</v>
      </c>
      <c r="M22" s="6" t="s">
        <v>2</v>
      </c>
      <c r="N22" s="7">
        <f>0.693/N23</f>
        <v>0.00043312499999999997</v>
      </c>
      <c r="O22" s="1"/>
      <c r="P22" s="6" t="s">
        <v>42</v>
      </c>
      <c r="Q22" s="4">
        <v>9.87E-10</v>
      </c>
      <c r="R22" s="5" t="s">
        <v>43</v>
      </c>
    </row>
    <row r="23" spans="1:18" ht="14.25">
      <c r="A23" s="1" t="s">
        <v>58</v>
      </c>
      <c r="B23" s="10">
        <v>55</v>
      </c>
      <c r="C23" s="1" t="s">
        <v>59</v>
      </c>
      <c r="D23" s="8" t="s">
        <v>30</v>
      </c>
      <c r="E23" s="7">
        <v>1600</v>
      </c>
      <c r="F23" s="1" t="s">
        <v>31</v>
      </c>
      <c r="G23" s="6" t="s">
        <v>47</v>
      </c>
      <c r="H23" s="4">
        <v>4.53E-06</v>
      </c>
      <c r="I23" s="5" t="s">
        <v>39</v>
      </c>
      <c r="J23" s="1" t="s">
        <v>61</v>
      </c>
      <c r="K23" s="10">
        <v>55</v>
      </c>
      <c r="L23" s="1" t="s">
        <v>59</v>
      </c>
      <c r="M23" s="8" t="s">
        <v>30</v>
      </c>
      <c r="N23" s="7">
        <v>1600</v>
      </c>
      <c r="O23" s="1" t="s">
        <v>31</v>
      </c>
      <c r="P23" s="6" t="s">
        <v>47</v>
      </c>
      <c r="Q23" s="4">
        <v>4.53E-06</v>
      </c>
      <c r="R23" s="5" t="s">
        <v>39</v>
      </c>
    </row>
    <row r="24" spans="1:18" ht="14.25">
      <c r="A24" s="1" t="s">
        <v>62</v>
      </c>
      <c r="B24" s="10">
        <v>55</v>
      </c>
      <c r="C24" s="1" t="s">
        <v>59</v>
      </c>
      <c r="D24" s="6" t="s">
        <v>41</v>
      </c>
      <c r="E24" s="4">
        <v>1.16E-08</v>
      </c>
      <c r="F24" s="1" t="s">
        <v>33</v>
      </c>
      <c r="G24" s="6" t="s">
        <v>49</v>
      </c>
      <c r="H24" s="4">
        <v>7.2E-06</v>
      </c>
      <c r="I24" s="5" t="s">
        <v>39</v>
      </c>
      <c r="J24" s="1" t="s">
        <v>6</v>
      </c>
      <c r="K24" s="4">
        <v>0.5</v>
      </c>
      <c r="L24" s="1"/>
      <c r="M24" s="6" t="s">
        <v>41</v>
      </c>
      <c r="N24" s="4">
        <v>1.16E-08</v>
      </c>
      <c r="O24" s="1" t="s">
        <v>33</v>
      </c>
      <c r="P24" s="6" t="s">
        <v>49</v>
      </c>
      <c r="Q24" s="4">
        <v>7.2E-06</v>
      </c>
      <c r="R24" s="5" t="s">
        <v>39</v>
      </c>
    </row>
    <row r="25" spans="1:18" ht="14.25">
      <c r="A25" s="1" t="s">
        <v>66</v>
      </c>
      <c r="B25" s="10">
        <v>55</v>
      </c>
      <c r="C25" s="1" t="s">
        <v>59</v>
      </c>
      <c r="D25" s="6" t="s">
        <v>45</v>
      </c>
      <c r="E25" s="7">
        <v>7.87E-09</v>
      </c>
      <c r="F25" s="1" t="s">
        <v>46</v>
      </c>
      <c r="G25" s="6" t="s">
        <v>51</v>
      </c>
      <c r="H25" s="7">
        <v>1.54E-06</v>
      </c>
      <c r="I25" s="5" t="s">
        <v>39</v>
      </c>
      <c r="J25" s="1" t="s">
        <v>7</v>
      </c>
      <c r="K25" s="4">
        <v>0.1</v>
      </c>
      <c r="L25" s="1"/>
      <c r="M25" s="6" t="s">
        <v>45</v>
      </c>
      <c r="N25" s="7">
        <v>7.87E-09</v>
      </c>
      <c r="O25" s="1" t="s">
        <v>46</v>
      </c>
      <c r="P25" s="6" t="s">
        <v>51</v>
      </c>
      <c r="Q25" s="7">
        <v>1.54E-06</v>
      </c>
      <c r="R25" s="5" t="s">
        <v>39</v>
      </c>
    </row>
    <row r="26" spans="1:18" ht="14.25">
      <c r="A26" s="1" t="s">
        <v>6</v>
      </c>
      <c r="B26" s="4">
        <v>0.5</v>
      </c>
      <c r="C26" s="1"/>
      <c r="D26" s="1" t="s">
        <v>40</v>
      </c>
      <c r="E26" s="4">
        <v>1</v>
      </c>
      <c r="F26" s="1"/>
      <c r="G26" s="1" t="s">
        <v>40</v>
      </c>
      <c r="H26" s="4">
        <v>1</v>
      </c>
      <c r="I26" s="1"/>
      <c r="J26" s="1" t="s">
        <v>68</v>
      </c>
      <c r="K26" s="4">
        <v>5</v>
      </c>
      <c r="L26" s="1" t="s">
        <v>65</v>
      </c>
      <c r="M26" s="1" t="s">
        <v>40</v>
      </c>
      <c r="N26" s="4">
        <v>1</v>
      </c>
      <c r="O26" s="1"/>
      <c r="P26" s="1" t="s">
        <v>40</v>
      </c>
      <c r="Q26" s="4">
        <v>1</v>
      </c>
      <c r="R26" s="1"/>
    </row>
    <row r="27" spans="1:18" ht="14.25">
      <c r="A27" s="1" t="s">
        <v>7</v>
      </c>
      <c r="B27" s="4">
        <v>0.1</v>
      </c>
      <c r="C27" s="1"/>
      <c r="D27" s="1" t="s">
        <v>44</v>
      </c>
      <c r="E27" s="4">
        <v>1</v>
      </c>
      <c r="F27" s="1"/>
      <c r="G27" s="1" t="s">
        <v>44</v>
      </c>
      <c r="H27" s="4">
        <v>1</v>
      </c>
      <c r="I27" s="1"/>
      <c r="J27" s="1" t="s">
        <v>70</v>
      </c>
      <c r="K27" s="4">
        <v>5</v>
      </c>
      <c r="L27" s="1" t="s">
        <v>65</v>
      </c>
      <c r="M27" s="1" t="s">
        <v>44</v>
      </c>
      <c r="N27" s="4">
        <v>1</v>
      </c>
      <c r="O27" s="1"/>
      <c r="P27" s="1" t="s">
        <v>44</v>
      </c>
      <c r="Q27" s="4">
        <v>1</v>
      </c>
      <c r="R27" s="1"/>
    </row>
    <row r="28" spans="1:18" ht="14.25">
      <c r="A28" s="1" t="s">
        <v>5</v>
      </c>
      <c r="B28" s="4">
        <v>5</v>
      </c>
      <c r="C28" s="1" t="s">
        <v>65</v>
      </c>
      <c r="D28" s="1" t="s">
        <v>54</v>
      </c>
      <c r="E28" s="10">
        <f>(E38*E29*(E35/24)*E32)+(E39*E30*(E36/24)*E33)</f>
        <v>1260.4166666666667</v>
      </c>
      <c r="F28" s="1" t="s">
        <v>55</v>
      </c>
      <c r="G28" s="1" t="s">
        <v>48</v>
      </c>
      <c r="H28" s="10">
        <v>1</v>
      </c>
      <c r="I28" s="1"/>
      <c r="J28" s="1" t="s">
        <v>72</v>
      </c>
      <c r="K28" s="4">
        <v>5</v>
      </c>
      <c r="L28" s="1" t="s">
        <v>65</v>
      </c>
      <c r="M28" s="1" t="s">
        <v>56</v>
      </c>
      <c r="N28" s="4">
        <v>60</v>
      </c>
      <c r="O28" s="1" t="s">
        <v>57</v>
      </c>
      <c r="P28" s="1" t="s">
        <v>48</v>
      </c>
      <c r="Q28" s="10">
        <v>1</v>
      </c>
      <c r="R28" s="1"/>
    </row>
    <row r="29" spans="1:18" ht="14.25">
      <c r="A29" s="1" t="s">
        <v>10</v>
      </c>
      <c r="B29" s="4">
        <v>5</v>
      </c>
      <c r="C29" s="1" t="s">
        <v>65</v>
      </c>
      <c r="D29" s="1" t="s">
        <v>60</v>
      </c>
      <c r="E29" s="4">
        <v>55</v>
      </c>
      <c r="F29" s="1"/>
      <c r="G29" s="1" t="s">
        <v>50</v>
      </c>
      <c r="H29" s="10">
        <v>1</v>
      </c>
      <c r="I29" s="1"/>
      <c r="J29" s="1" t="s">
        <v>8</v>
      </c>
      <c r="K29" s="4">
        <v>0.5</v>
      </c>
      <c r="L29" s="1"/>
      <c r="M29" s="1" t="s">
        <v>61</v>
      </c>
      <c r="N29" s="10">
        <v>55</v>
      </c>
      <c r="O29" s="1" t="s">
        <v>59</v>
      </c>
      <c r="P29" s="1" t="s">
        <v>50</v>
      </c>
      <c r="Q29" s="10">
        <v>1</v>
      </c>
      <c r="R29" s="1"/>
    </row>
    <row r="30" spans="1:18" ht="14.25">
      <c r="A30" s="1" t="s">
        <v>13</v>
      </c>
      <c r="B30" s="4">
        <v>5</v>
      </c>
      <c r="C30" s="1" t="s">
        <v>65</v>
      </c>
      <c r="D30" s="1" t="s">
        <v>63</v>
      </c>
      <c r="E30" s="4">
        <v>55</v>
      </c>
      <c r="F30" s="1"/>
      <c r="G30" s="1" t="s">
        <v>18</v>
      </c>
      <c r="H30" s="4">
        <v>1</v>
      </c>
      <c r="I30" s="1"/>
      <c r="J30" s="1" t="s">
        <v>76</v>
      </c>
      <c r="K30" s="4">
        <v>55</v>
      </c>
      <c r="L30" s="1" t="s">
        <v>77</v>
      </c>
      <c r="M30" s="1" t="s">
        <v>64</v>
      </c>
      <c r="N30" s="4">
        <v>5</v>
      </c>
      <c r="O30" s="1" t="s">
        <v>65</v>
      </c>
      <c r="P30" s="1" t="s">
        <v>18</v>
      </c>
      <c r="Q30" s="4">
        <v>1</v>
      </c>
      <c r="R30" s="1"/>
    </row>
    <row r="31" spans="1:18" ht="14.25">
      <c r="A31" s="1" t="s">
        <v>11</v>
      </c>
      <c r="B31" s="4">
        <v>5</v>
      </c>
      <c r="C31" s="1" t="s">
        <v>65</v>
      </c>
      <c r="D31" s="1" t="s">
        <v>58</v>
      </c>
      <c r="E31" s="10">
        <v>55</v>
      </c>
      <c r="F31" s="1" t="s">
        <v>59</v>
      </c>
      <c r="G31" s="1" t="s">
        <v>5</v>
      </c>
      <c r="H31" s="4">
        <v>5</v>
      </c>
      <c r="I31" s="1" t="s">
        <v>65</v>
      </c>
      <c r="J31" s="1" t="s">
        <v>67</v>
      </c>
      <c r="K31" s="4">
        <v>25</v>
      </c>
      <c r="L31" s="1" t="s">
        <v>31</v>
      </c>
      <c r="M31" s="1" t="s">
        <v>67</v>
      </c>
      <c r="N31" s="4">
        <v>1</v>
      </c>
      <c r="O31" s="1" t="s">
        <v>31</v>
      </c>
      <c r="P31" s="1" t="s">
        <v>64</v>
      </c>
      <c r="Q31" s="4">
        <v>5</v>
      </c>
      <c r="R31" s="1" t="s">
        <v>65</v>
      </c>
    </row>
    <row r="32" spans="1:18" ht="14.25">
      <c r="A32" s="1" t="s">
        <v>14</v>
      </c>
      <c r="B32" s="4">
        <v>5</v>
      </c>
      <c r="C32" s="1" t="s">
        <v>65</v>
      </c>
      <c r="D32" s="1" t="s">
        <v>62</v>
      </c>
      <c r="E32" s="10">
        <v>55</v>
      </c>
      <c r="F32" s="1" t="s">
        <v>59</v>
      </c>
      <c r="G32" s="1" t="s">
        <v>58</v>
      </c>
      <c r="H32" s="10">
        <v>55</v>
      </c>
      <c r="I32" s="1" t="s">
        <v>59</v>
      </c>
      <c r="J32" s="1" t="s">
        <v>80</v>
      </c>
      <c r="K32" s="4">
        <v>5</v>
      </c>
      <c r="L32" s="1" t="s">
        <v>81</v>
      </c>
      <c r="M32" s="1" t="s">
        <v>69</v>
      </c>
      <c r="N32" s="4">
        <v>1</v>
      </c>
      <c r="O32" s="1" t="s">
        <v>31</v>
      </c>
      <c r="P32" s="1" t="s">
        <v>61</v>
      </c>
      <c r="Q32" s="10">
        <v>55</v>
      </c>
      <c r="R32" s="1" t="s">
        <v>59</v>
      </c>
    </row>
    <row r="33" spans="1:18" ht="14.25">
      <c r="A33" s="1" t="s">
        <v>8</v>
      </c>
      <c r="B33" s="4">
        <v>0.5</v>
      </c>
      <c r="C33" s="1"/>
      <c r="D33" s="1" t="s">
        <v>66</v>
      </c>
      <c r="E33" s="10">
        <v>55</v>
      </c>
      <c r="F33" s="1" t="s">
        <v>59</v>
      </c>
      <c r="G33" s="1" t="s">
        <v>4</v>
      </c>
      <c r="H33" s="4">
        <v>1</v>
      </c>
      <c r="I33" s="1" t="s">
        <v>31</v>
      </c>
      <c r="J33" s="1" t="s">
        <v>98</v>
      </c>
      <c r="K33" s="4">
        <v>27.027027027027</v>
      </c>
      <c r="L33" s="1" t="s">
        <v>99</v>
      </c>
      <c r="M33" s="11" t="s">
        <v>71</v>
      </c>
      <c r="N33" s="12">
        <v>0.4</v>
      </c>
      <c r="O33" s="1"/>
      <c r="P33" s="1" t="s">
        <v>67</v>
      </c>
      <c r="Q33" s="4">
        <v>1</v>
      </c>
      <c r="R33" s="1" t="s">
        <v>31</v>
      </c>
    </row>
    <row r="34" spans="1:18" ht="14.25">
      <c r="A34" s="1" t="s">
        <v>12</v>
      </c>
      <c r="B34" s="4">
        <v>15</v>
      </c>
      <c r="C34" s="1" t="s">
        <v>77</v>
      </c>
      <c r="D34" s="1" t="s">
        <v>5</v>
      </c>
      <c r="E34" s="4">
        <v>5</v>
      </c>
      <c r="F34" s="1" t="s">
        <v>65</v>
      </c>
      <c r="G34" s="5" t="s">
        <v>75</v>
      </c>
      <c r="H34" s="13">
        <v>0.4</v>
      </c>
      <c r="I34" s="1"/>
      <c r="J34" s="1" t="s">
        <v>100</v>
      </c>
      <c r="K34" s="4">
        <v>226.0254</v>
      </c>
      <c r="L34" s="1" t="s">
        <v>101</v>
      </c>
      <c r="M34" s="1" t="s">
        <v>98</v>
      </c>
      <c r="N34" s="4">
        <v>27.027027027027</v>
      </c>
      <c r="O34" s="1" t="s">
        <v>99</v>
      </c>
      <c r="P34" s="5" t="s">
        <v>75</v>
      </c>
      <c r="Q34" s="13">
        <v>0.4</v>
      </c>
      <c r="R34" s="1"/>
    </row>
    <row r="35" spans="1:18" ht="14.25">
      <c r="A35" s="1" t="s">
        <v>15</v>
      </c>
      <c r="B35" s="4">
        <v>55</v>
      </c>
      <c r="C35" s="1" t="s">
        <v>77</v>
      </c>
      <c r="D35" s="1" t="s">
        <v>73</v>
      </c>
      <c r="E35" s="4">
        <v>5</v>
      </c>
      <c r="F35" s="1" t="s">
        <v>65</v>
      </c>
      <c r="G35" s="5" t="s">
        <v>78</v>
      </c>
      <c r="H35" s="13">
        <v>0.4</v>
      </c>
      <c r="I35" s="1"/>
      <c r="J35" s="1" t="s">
        <v>102</v>
      </c>
      <c r="K35" s="4">
        <f>2.8*(10^(-15))</f>
        <v>2.8E-15</v>
      </c>
      <c r="M35" s="1" t="s">
        <v>100</v>
      </c>
      <c r="N35" s="4">
        <v>226.0254</v>
      </c>
      <c r="O35" s="1" t="s">
        <v>101</v>
      </c>
      <c r="P35" s="5" t="s">
        <v>78</v>
      </c>
      <c r="Q35" s="13">
        <v>0.4</v>
      </c>
      <c r="R35" s="1"/>
    </row>
    <row r="36" spans="1:18" ht="14.25">
      <c r="A36" s="1" t="s">
        <v>4</v>
      </c>
      <c r="B36" s="4">
        <v>1</v>
      </c>
      <c r="C36" s="1" t="s">
        <v>31</v>
      </c>
      <c r="D36" s="1" t="s">
        <v>74</v>
      </c>
      <c r="E36" s="4">
        <v>5</v>
      </c>
      <c r="F36" s="1" t="s">
        <v>65</v>
      </c>
      <c r="G36" s="5" t="s">
        <v>79</v>
      </c>
      <c r="H36" s="13">
        <v>0.4</v>
      </c>
      <c r="I36" s="1"/>
      <c r="J36" s="1"/>
      <c r="K36" s="1"/>
      <c r="L36" s="1"/>
      <c r="M36" s="1" t="s">
        <v>102</v>
      </c>
      <c r="N36" s="4">
        <f>2.8*(10^(-15))</f>
        <v>2.8E-15</v>
      </c>
      <c r="P36" s="5" t="s">
        <v>79</v>
      </c>
      <c r="Q36" s="13">
        <v>0.4</v>
      </c>
      <c r="R36" s="1"/>
    </row>
    <row r="37" spans="1:18" ht="14.25">
      <c r="A37" s="1" t="s">
        <v>0</v>
      </c>
      <c r="B37" s="4">
        <v>1</v>
      </c>
      <c r="C37" s="1" t="s">
        <v>31</v>
      </c>
      <c r="D37" s="1" t="s">
        <v>4</v>
      </c>
      <c r="E37" s="4">
        <v>1</v>
      </c>
      <c r="F37" s="1" t="s">
        <v>31</v>
      </c>
      <c r="G37" s="5" t="s">
        <v>82</v>
      </c>
      <c r="H37" s="13">
        <v>0.4</v>
      </c>
      <c r="I37" s="1"/>
      <c r="P37" s="5" t="s">
        <v>82</v>
      </c>
      <c r="Q37" s="13">
        <v>0.4</v>
      </c>
      <c r="R37" s="1"/>
    </row>
    <row r="38" spans="1:18" ht="14.25">
      <c r="A38" s="1" t="s">
        <v>1</v>
      </c>
      <c r="B38" s="4">
        <v>1</v>
      </c>
      <c r="C38" s="1" t="s">
        <v>31</v>
      </c>
      <c r="D38" s="1" t="s">
        <v>0</v>
      </c>
      <c r="E38" s="4">
        <v>1</v>
      </c>
      <c r="F38" s="1" t="s">
        <v>31</v>
      </c>
      <c r="G38" s="5" t="s">
        <v>83</v>
      </c>
      <c r="H38" s="13">
        <v>0.4</v>
      </c>
      <c r="I38" s="1"/>
      <c r="P38" s="5" t="s">
        <v>83</v>
      </c>
      <c r="Q38" s="13">
        <v>0.4</v>
      </c>
      <c r="R38" s="1"/>
    </row>
    <row r="39" spans="1:18" ht="14.25">
      <c r="A39" s="1" t="s">
        <v>9</v>
      </c>
      <c r="B39" s="4">
        <v>15</v>
      </c>
      <c r="C39" s="1" t="s">
        <v>81</v>
      </c>
      <c r="D39" s="1" t="s">
        <v>1</v>
      </c>
      <c r="E39" s="4">
        <v>1</v>
      </c>
      <c r="F39" s="1" t="s">
        <v>31</v>
      </c>
      <c r="G39" s="1" t="s">
        <v>98</v>
      </c>
      <c r="H39" s="4">
        <v>27.027027027027</v>
      </c>
      <c r="I39" s="1" t="s">
        <v>99</v>
      </c>
      <c r="P39" s="1" t="s">
        <v>98</v>
      </c>
      <c r="Q39" s="4">
        <v>27.027027027027</v>
      </c>
      <c r="R39" s="1" t="s">
        <v>99</v>
      </c>
    </row>
    <row r="40" spans="1:18" ht="14.25">
      <c r="A40" s="1" t="s">
        <v>16</v>
      </c>
      <c r="B40" s="4">
        <v>5</v>
      </c>
      <c r="C40" s="1" t="s">
        <v>81</v>
      </c>
      <c r="D40" s="11" t="s">
        <v>71</v>
      </c>
      <c r="E40" s="12">
        <v>0.4</v>
      </c>
      <c r="F40" s="1"/>
      <c r="G40" s="1" t="s">
        <v>100</v>
      </c>
      <c r="H40" s="4">
        <v>226.0254</v>
      </c>
      <c r="I40" s="1" t="s">
        <v>101</v>
      </c>
      <c r="P40" s="1" t="s">
        <v>100</v>
      </c>
      <c r="Q40" s="4">
        <v>226.0254</v>
      </c>
      <c r="R40" s="1" t="s">
        <v>101</v>
      </c>
    </row>
    <row r="41" spans="1:17" ht="14.25">
      <c r="A41" s="1" t="s">
        <v>87</v>
      </c>
      <c r="B41" s="1">
        <v>0.23</v>
      </c>
      <c r="C41" s="1"/>
      <c r="D41" s="1" t="s">
        <v>87</v>
      </c>
      <c r="E41" s="1">
        <v>0.23</v>
      </c>
      <c r="F41" s="1"/>
      <c r="G41" s="1" t="s">
        <v>102</v>
      </c>
      <c r="H41" s="4">
        <f>2.8*(10^(-15))</f>
        <v>2.8E-15</v>
      </c>
      <c r="P41" s="1" t="s">
        <v>102</v>
      </c>
      <c r="Q41" s="4">
        <f>2.8*(10^(-15))</f>
        <v>2.8E-15</v>
      </c>
    </row>
    <row r="42" spans="1:18" ht="14.25">
      <c r="A42" s="1" t="s">
        <v>88</v>
      </c>
      <c r="B42" s="1">
        <v>0.77</v>
      </c>
      <c r="C42" s="1"/>
      <c r="D42" s="1" t="s">
        <v>88</v>
      </c>
      <c r="E42" s="1">
        <v>0.77</v>
      </c>
      <c r="F42" s="1"/>
      <c r="G42" s="1" t="s">
        <v>102</v>
      </c>
      <c r="H42" s="4">
        <f>2.8*(10^(-12))</f>
        <v>2.7999999999999998E-12</v>
      </c>
      <c r="I42" s="1"/>
      <c r="P42" s="1" t="s">
        <v>102</v>
      </c>
      <c r="Q42" s="4">
        <f>2.8*(10^(-12))</f>
        <v>2.7999999999999998E-12</v>
      </c>
      <c r="R42" s="1"/>
    </row>
    <row r="43" spans="1:6" ht="14.25">
      <c r="A43" s="1" t="s">
        <v>98</v>
      </c>
      <c r="B43" s="4">
        <v>27.027027027027</v>
      </c>
      <c r="C43" s="1" t="s">
        <v>99</v>
      </c>
      <c r="D43" s="1" t="s">
        <v>98</v>
      </c>
      <c r="E43" s="4">
        <v>27.027027027027</v>
      </c>
      <c r="F43" s="1" t="s">
        <v>99</v>
      </c>
    </row>
    <row r="44" spans="1:6" ht="14.25">
      <c r="A44" s="1" t="s">
        <v>100</v>
      </c>
      <c r="B44" s="4">
        <v>226.0254</v>
      </c>
      <c r="C44" s="1" t="s">
        <v>101</v>
      </c>
      <c r="D44" s="1" t="s">
        <v>100</v>
      </c>
      <c r="E44" s="4">
        <v>226.0254</v>
      </c>
      <c r="F44" s="1" t="s">
        <v>101</v>
      </c>
    </row>
    <row r="45" spans="1:5" ht="14.25">
      <c r="A45" s="1" t="s">
        <v>102</v>
      </c>
      <c r="B45" s="4">
        <f>2.8*(10^(-15))</f>
        <v>2.8E-15</v>
      </c>
      <c r="D45" s="1" t="s">
        <v>102</v>
      </c>
      <c r="E45" s="4">
        <f>2.8*(10^(-15))</f>
        <v>2.8E-15</v>
      </c>
    </row>
  </sheetData>
  <sheetProtection password="BBC6" sheet="1" objects="1" scenarios="1" formatColumns="0" formatRows="0"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2.75"/>
  <cols>
    <col min="1" max="1" width="10.140625" style="0" bestFit="1" customWidth="1"/>
    <col min="2" max="2" width="15.140625" style="0" bestFit="1" customWidth="1"/>
    <col min="3" max="3" width="18.140625" style="0" bestFit="1" customWidth="1"/>
    <col min="4" max="4" width="10.140625" style="0" bestFit="1" customWidth="1"/>
    <col min="5" max="5" width="15.140625" style="0" bestFit="1" customWidth="1"/>
    <col min="6" max="6" width="18.140625" style="0" bestFit="1" customWidth="1"/>
    <col min="7" max="7" width="13.7109375" style="0" bestFit="1" customWidth="1"/>
    <col min="8" max="8" width="15.140625" style="0" bestFit="1" customWidth="1"/>
    <col min="9" max="9" width="19.8515625" style="0" bestFit="1" customWidth="1"/>
    <col min="10" max="10" width="10.00390625" style="0" bestFit="1" customWidth="1"/>
    <col min="11" max="11" width="15.140625" style="0" bestFit="1" customWidth="1"/>
    <col min="12" max="12" width="18.140625" style="0" bestFit="1" customWidth="1"/>
    <col min="13" max="13" width="9.8515625" style="0" bestFit="1" customWidth="1"/>
    <col min="14" max="14" width="15.140625" style="0" bestFit="1" customWidth="1"/>
    <col min="15" max="15" width="18.140625" style="0" bestFit="1" customWidth="1"/>
    <col min="16" max="16" width="13.7109375" style="0" bestFit="1" customWidth="1"/>
    <col min="17" max="17" width="15.140625" style="0" bestFit="1" customWidth="1"/>
    <col min="18" max="18" width="19.8515625" style="0" bestFit="1" customWidth="1"/>
  </cols>
  <sheetData>
    <row r="1" spans="1:18" ht="21" thickBo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</row>
    <row r="2" spans="1:18" s="1" customFormat="1" ht="15.75" thickTop="1">
      <c r="A2" s="16" t="s">
        <v>20</v>
      </c>
      <c r="B2" s="26" t="e">
        <f>((B11*B12*B14)/(((1-EXP(-B13*B12))/(B13*B12))*B16*B22*B18*B19))</f>
        <v>#DIV/0!</v>
      </c>
      <c r="C2" s="17" t="s">
        <v>94</v>
      </c>
      <c r="D2" s="43" t="s">
        <v>20</v>
      </c>
      <c r="E2" s="26">
        <f>(((E20*E21*E22)/((1-EXP(-E22*E21))*E24*E28*E26*E27)))/E43</f>
        <v>2805.132841501583</v>
      </c>
      <c r="F2" s="17" t="s">
        <v>103</v>
      </c>
      <c r="G2" s="16" t="s">
        <v>20</v>
      </c>
      <c r="H2" s="26">
        <f>(H17*H18*H19)/((1-EXP(-H19*H18))*H21*H34*H26*H27*H28*H29*H30*(H31/24)*(H32/365)*H33)</f>
        <v>16153.027031434789</v>
      </c>
      <c r="I2" s="17" t="s">
        <v>113</v>
      </c>
      <c r="J2" s="50" t="s">
        <v>21</v>
      </c>
      <c r="K2" s="35" t="e">
        <f>(K11*K12*K13)/(((1-EXP(-K13*K12))/(K13*K12))*K16*K22*K18*K19*K23*K31)</f>
        <v>#DIV/0!</v>
      </c>
      <c r="L2" s="51" t="s">
        <v>94</v>
      </c>
      <c r="M2" s="82" t="s">
        <v>21</v>
      </c>
      <c r="N2" s="35">
        <f>(N20*N21*N22)/((1-EXP(-N22*N21))*N24*N28*N26*N27*(N30/24)*(N29/365)*N31)</f>
        <v>50732470.08391372</v>
      </c>
      <c r="O2" s="83" t="s">
        <v>103</v>
      </c>
      <c r="P2" s="82" t="s">
        <v>21</v>
      </c>
      <c r="Q2" s="35">
        <f>(Q17*Q18*Q19)/((1-EXP(-Q19*Q18))*Q21*Q34*Q26*Q27*Q28*Q29*Q30*(Q31/24)*(Q32/365)*Q33)</f>
        <v>16153.027031434789</v>
      </c>
      <c r="R2" s="83" t="s">
        <v>113</v>
      </c>
    </row>
    <row r="3" spans="1:18" s="1" customFormat="1" ht="15">
      <c r="A3" s="18"/>
      <c r="B3" s="2">
        <f>((B11*B12*B14)/(((1-EXP(-B13*B12))/(B13*B12))*B17*B18*B19*B20*B21*(B28/24)*(B23/365)*B36))</f>
        <v>351534.71444585983</v>
      </c>
      <c r="C3" s="19" t="s">
        <v>93</v>
      </c>
      <c r="D3" s="44" t="s">
        <v>22</v>
      </c>
      <c r="E3" s="2">
        <f>((E20*E21*E22)/((1-EXP(-E22*E21))*E25*E40*E26*E27*(E34/24)*(E31/365)))/E43</f>
        <v>645627.2307494249</v>
      </c>
      <c r="F3" s="19" t="s">
        <v>104</v>
      </c>
      <c r="G3" s="18" t="s">
        <v>23</v>
      </c>
      <c r="H3" s="2">
        <f>(H17*H18*H19)/((1-EXP(-H19*H18))*H25*H35*H26*H27*H28*H29*H30*(H31/24)*(H32/365)*H33)</f>
        <v>88946.53845880974</v>
      </c>
      <c r="I3" s="19" t="s">
        <v>112</v>
      </c>
      <c r="J3" s="36"/>
      <c r="K3" s="3">
        <f>(K11*K12*K13)/(((1-EXP(-K13*K12))/(K13*K12))*K17*K18*K19*K20*K21*(K26/24)*(K23/365)*K31)</f>
        <v>74.67760864585946</v>
      </c>
      <c r="L3" s="52" t="s">
        <v>93</v>
      </c>
      <c r="M3" s="84" t="s">
        <v>22</v>
      </c>
      <c r="N3" s="3">
        <f>(N20*N21*N22)/((1-EXP(-N22*N21))*N25*N33*N26*N27*(N30/24)*(N29/365)*N31)</f>
        <v>17449384.614849303</v>
      </c>
      <c r="O3" s="85" t="s">
        <v>104</v>
      </c>
      <c r="P3" s="87" t="s">
        <v>23</v>
      </c>
      <c r="Q3" s="3">
        <f>(Q17*Q18*Q19)/((1-EXP(-Q19*Q18))*Q25*Q35*Q26*Q27*Q28*Q29*Q30*(Q31/24)*(Q32/365)*Q33)</f>
        <v>88946.53845880974</v>
      </c>
      <c r="R3" s="85" t="s">
        <v>112</v>
      </c>
    </row>
    <row r="4" spans="1:18" s="1" customFormat="1" ht="15">
      <c r="A4" s="20" t="s">
        <v>24</v>
      </c>
      <c r="B4" s="27" t="e">
        <f>(1/((1/B2)+(1/B3)))</f>
        <v>#DIV/0!</v>
      </c>
      <c r="C4" s="21" t="s">
        <v>92</v>
      </c>
      <c r="D4" s="46" t="s">
        <v>25</v>
      </c>
      <c r="E4" s="2">
        <f>(1/((1/E2)+(1/E3)))</f>
        <v>2792.997774376163</v>
      </c>
      <c r="F4" s="19" t="s">
        <v>105</v>
      </c>
      <c r="G4" s="18"/>
      <c r="H4" s="2">
        <f>(H17*H18*H19)/((1-EXP(-H19*H18))*H22*H36*H26*H27*H28*H29*H30*(H31/24)*(H32/365)*H33)</f>
        <v>139063623.58027107</v>
      </c>
      <c r="I4" s="19" t="s">
        <v>114</v>
      </c>
      <c r="J4" s="36" t="s">
        <v>24</v>
      </c>
      <c r="K4" s="3" t="e">
        <f>(1/((1/K2)+(1/K3)))</f>
        <v>#DIV/0!</v>
      </c>
      <c r="L4" s="52" t="s">
        <v>92</v>
      </c>
      <c r="M4" s="86" t="s">
        <v>25</v>
      </c>
      <c r="N4" s="56">
        <f>(1/((1/N2)+(1/N3)))</f>
        <v>12983665.329532418</v>
      </c>
      <c r="O4" s="85" t="s">
        <v>105</v>
      </c>
      <c r="P4" s="87"/>
      <c r="Q4" s="3">
        <f>(Q17*Q18*Q19)/((1-EXP(-Q19*Q18))*Q22*Q36*Q26*Q27*Q28*Q29*Q30*(Q31/24)*(Q32/365)*Q33)</f>
        <v>139063623.58027107</v>
      </c>
      <c r="R4" s="85" t="s">
        <v>114</v>
      </c>
    </row>
    <row r="5" spans="1:18" s="1" customFormat="1" ht="15">
      <c r="A5" s="24" t="s">
        <v>20</v>
      </c>
      <c r="B5" s="31" t="e">
        <f>B2/B43</f>
        <v>#DIV/0!</v>
      </c>
      <c r="C5" s="22" t="s">
        <v>91</v>
      </c>
      <c r="D5" s="47" t="s">
        <v>20</v>
      </c>
      <c r="E5" s="30">
        <f>E20/(E24*E28*E26*E27)/E43</f>
        <v>1.6308539944903597</v>
      </c>
      <c r="F5" s="48" t="s">
        <v>103</v>
      </c>
      <c r="G5" s="18"/>
      <c r="H5" s="2">
        <f>(H17*H18*H19)/((1-EXP(-H19*H18))*H23*H37*H26*H27*H28*H29*H30*(H31/24)*(H32/365)*H33)</f>
        <v>30304.79407667412</v>
      </c>
      <c r="I5" s="19" t="s">
        <v>115</v>
      </c>
      <c r="J5" s="38"/>
      <c r="K5" s="59" t="e">
        <f>K2/K33</f>
        <v>#DIV/0!</v>
      </c>
      <c r="L5" s="53" t="s">
        <v>91</v>
      </c>
      <c r="M5" s="87" t="s">
        <v>21</v>
      </c>
      <c r="N5" s="3">
        <f>(N20)/(N24*N28*N26*N27*(N30/24)*(N29/365)*N32)</f>
        <v>29494.9494949495</v>
      </c>
      <c r="O5" s="88" t="s">
        <v>103</v>
      </c>
      <c r="P5" s="87"/>
      <c r="Q5" s="3">
        <f>(Q17*Q18*Q19)/((1-EXP(-Q19*Q18))*Q23*Q37*Q26*Q27*Q28*Q29*Q30*(Q31/24)*(Q32/365)*Q33)</f>
        <v>30304.79407667412</v>
      </c>
      <c r="R5" s="85" t="s">
        <v>115</v>
      </c>
    </row>
    <row r="6" spans="1:18" s="1" customFormat="1" ht="15">
      <c r="A6" s="18"/>
      <c r="B6" s="2">
        <f>B3/B43</f>
        <v>13006.784434496827</v>
      </c>
      <c r="C6" s="19" t="s">
        <v>90</v>
      </c>
      <c r="D6" s="44" t="s">
        <v>28</v>
      </c>
      <c r="E6" s="2">
        <f>E20/(E25*E40*E26*E27*(E34/24)*(E31/365)*E37)/E43</f>
        <v>375.3561088592939</v>
      </c>
      <c r="F6" s="19" t="s">
        <v>104</v>
      </c>
      <c r="G6" s="18"/>
      <c r="H6" s="2">
        <f>(H17*H18*H19)/((1-EXP(-H19*H18))*H24*H38*H26*H27*H28*H29*H30*(H31/24)*(H32/365)*H33)</f>
        <v>19051.136192846596</v>
      </c>
      <c r="I6" s="19" t="s">
        <v>116</v>
      </c>
      <c r="J6" s="36"/>
      <c r="K6" s="3">
        <f>K3/K33</f>
        <v>2.763071519896803</v>
      </c>
      <c r="L6" s="52" t="s">
        <v>90</v>
      </c>
      <c r="M6" s="84" t="s">
        <v>28</v>
      </c>
      <c r="N6" s="3">
        <f>(N20)/(N25*N33*N26*N27*(N30/24)*(N29/365)*N32)</f>
        <v>10144.759698899825</v>
      </c>
      <c r="O6" s="85" t="s">
        <v>104</v>
      </c>
      <c r="P6" s="86"/>
      <c r="Q6" s="56">
        <f>(Q17*Q18*Q19)/((1-EXP(-Q19*Q18))*Q24*Q38*Q26*Q27*Q28*Q29*Q30*(Q31/24)*(Q32/365)*Q33)</f>
        <v>19051.136192846596</v>
      </c>
      <c r="R6" s="89" t="s">
        <v>116</v>
      </c>
    </row>
    <row r="7" spans="1:18" s="1" customFormat="1" ht="15.75" thickBot="1">
      <c r="A7" s="20" t="s">
        <v>24</v>
      </c>
      <c r="B7" s="28" t="e">
        <f>(1/((1/B5)+(1/B6)))</f>
        <v>#DIV/0!</v>
      </c>
      <c r="C7" s="21" t="s">
        <v>89</v>
      </c>
      <c r="D7" s="45" t="s">
        <v>25</v>
      </c>
      <c r="E7" s="49">
        <f>(1/((1/E5)+(1/E6)))</f>
        <v>1.6237988838010897</v>
      </c>
      <c r="F7" s="19" t="s">
        <v>105</v>
      </c>
      <c r="G7" s="24" t="s">
        <v>20</v>
      </c>
      <c r="H7" s="30">
        <f>H2/H39</f>
        <v>597.6620001630878</v>
      </c>
      <c r="I7" s="22" t="s">
        <v>117</v>
      </c>
      <c r="J7" s="39"/>
      <c r="K7" s="56" t="e">
        <f>(1/((1/K5)+(1/K6)))</f>
        <v>#DIV/0!</v>
      </c>
      <c r="L7" s="54" t="s">
        <v>89</v>
      </c>
      <c r="M7" s="87" t="s">
        <v>25</v>
      </c>
      <c r="N7" s="3">
        <f>(1/((1/N5)+(1/N6)))</f>
        <v>7548.4704868591125</v>
      </c>
      <c r="O7" s="85" t="s">
        <v>105</v>
      </c>
      <c r="P7" s="87" t="s">
        <v>21</v>
      </c>
      <c r="Q7" s="3">
        <f>Q2/Q39</f>
        <v>597.6620001630878</v>
      </c>
      <c r="R7" s="85" t="s">
        <v>117</v>
      </c>
    </row>
    <row r="8" spans="1:18" s="1" customFormat="1" ht="15.75" thickTop="1">
      <c r="A8" s="24" t="s">
        <v>20</v>
      </c>
      <c r="B8" s="31" t="e">
        <f>B2*B15*B44*B45</f>
        <v>#DIV/0!</v>
      </c>
      <c r="C8" s="40" t="s">
        <v>95</v>
      </c>
      <c r="D8" s="43" t="s">
        <v>20</v>
      </c>
      <c r="E8" s="26">
        <f>E2/E43</f>
        <v>103.78991513555867</v>
      </c>
      <c r="F8" s="17" t="s">
        <v>106</v>
      </c>
      <c r="G8" s="18" t="s">
        <v>23</v>
      </c>
      <c r="H8" s="2">
        <f>H3/H39</f>
        <v>3291.0219229759637</v>
      </c>
      <c r="I8" s="19" t="s">
        <v>118</v>
      </c>
      <c r="J8" s="36"/>
      <c r="K8" s="3" t="e">
        <f>K2*K15*K34*K35</f>
        <v>#DIV/0!</v>
      </c>
      <c r="L8" s="52" t="s">
        <v>95</v>
      </c>
      <c r="M8" s="82" t="s">
        <v>21</v>
      </c>
      <c r="N8" s="35">
        <f>N2/N34</f>
        <v>1877101.3931048096</v>
      </c>
      <c r="O8" s="83" t="s">
        <v>106</v>
      </c>
      <c r="P8" s="87" t="s">
        <v>23</v>
      </c>
      <c r="Q8" s="3">
        <f>Q3/Q39</f>
        <v>3291.0219229759637</v>
      </c>
      <c r="R8" s="85" t="s">
        <v>118</v>
      </c>
    </row>
    <row r="9" spans="1:18" s="1" customFormat="1" ht="15">
      <c r="A9" s="18"/>
      <c r="B9" s="2">
        <f>B3*B15*B44*B45</f>
        <v>2.2890087658203857E-09</v>
      </c>
      <c r="C9" s="41" t="s">
        <v>96</v>
      </c>
      <c r="D9" s="44" t="s">
        <v>22</v>
      </c>
      <c r="E9" s="2">
        <f>E3/E43</f>
        <v>23888.207537728744</v>
      </c>
      <c r="F9" s="19" t="s">
        <v>107</v>
      </c>
      <c r="G9" s="18"/>
      <c r="H9" s="2">
        <f>H4/H39</f>
        <v>5145354.0724700345</v>
      </c>
      <c r="I9" s="19" t="s">
        <v>119</v>
      </c>
      <c r="J9" s="36"/>
      <c r="K9" s="3">
        <f>K3*K15*K34*K35</f>
        <v>4.862612247849644E-13</v>
      </c>
      <c r="L9" s="52" t="s">
        <v>96</v>
      </c>
      <c r="M9" s="84" t="s">
        <v>22</v>
      </c>
      <c r="N9" s="3">
        <f>N3/N34</f>
        <v>645627.2307494249</v>
      </c>
      <c r="O9" s="85" t="s">
        <v>107</v>
      </c>
      <c r="P9" s="87"/>
      <c r="Q9" s="3">
        <f>Q4/Q39</f>
        <v>5145354.0724700345</v>
      </c>
      <c r="R9" s="85" t="s">
        <v>119</v>
      </c>
    </row>
    <row r="10" spans="1:18" s="1" customFormat="1" ht="15.75" thickBot="1">
      <c r="A10" s="25" t="s">
        <v>24</v>
      </c>
      <c r="B10" s="29" t="e">
        <f>(1/((1/B8)+(1/B9)))</f>
        <v>#DIV/0!</v>
      </c>
      <c r="C10" s="42" t="s">
        <v>97</v>
      </c>
      <c r="D10" s="46" t="s">
        <v>25</v>
      </c>
      <c r="E10" s="2">
        <f>(1/((1/E8)+(1/E9)))</f>
        <v>103.34091765191812</v>
      </c>
      <c r="F10" s="19" t="s">
        <v>108</v>
      </c>
      <c r="G10" s="18"/>
      <c r="H10" s="2">
        <f>H5/H39</f>
        <v>1121.2773808369436</v>
      </c>
      <c r="I10" s="19" t="s">
        <v>120</v>
      </c>
      <c r="J10" s="37"/>
      <c r="K10" s="58" t="e">
        <f>(1/((1/K8)+(1/K9)))</f>
        <v>#DIV/0!</v>
      </c>
      <c r="L10" s="55" t="s">
        <v>97</v>
      </c>
      <c r="M10" s="86" t="s">
        <v>25</v>
      </c>
      <c r="N10" s="56">
        <f>(1/((1/N8)+(1/N9)))</f>
        <v>480395.61719270004</v>
      </c>
      <c r="O10" s="89" t="s">
        <v>108</v>
      </c>
      <c r="P10" s="87"/>
      <c r="Q10" s="3">
        <f>Q5/Q39</f>
        <v>1121.2773808369436</v>
      </c>
      <c r="R10" s="85" t="s">
        <v>120</v>
      </c>
    </row>
    <row r="11" spans="1:18" s="1" customFormat="1" ht="15.75" thickTop="1">
      <c r="A11" s="1" t="s">
        <v>26</v>
      </c>
      <c r="B11" s="4">
        <v>1E-06</v>
      </c>
      <c r="C11" s="15"/>
      <c r="D11" s="47" t="s">
        <v>20</v>
      </c>
      <c r="E11" s="30">
        <f>E5/E43</f>
        <v>0.06034159779614337</v>
      </c>
      <c r="F11" s="22" t="s">
        <v>106</v>
      </c>
      <c r="G11" s="18"/>
      <c r="H11" s="2">
        <f>H6/H39</f>
        <v>704.8920391353248</v>
      </c>
      <c r="I11" s="19" t="s">
        <v>121</v>
      </c>
      <c r="J11" s="1" t="s">
        <v>26</v>
      </c>
      <c r="K11" s="4">
        <v>1E-06</v>
      </c>
      <c r="M11" s="87" t="s">
        <v>21</v>
      </c>
      <c r="N11" s="3">
        <f>N5/N34</f>
        <v>1091.3131313131325</v>
      </c>
      <c r="O11" s="85" t="s">
        <v>106</v>
      </c>
      <c r="P11" s="86"/>
      <c r="Q11" s="56">
        <f>Q6/Q39</f>
        <v>704.8920391353248</v>
      </c>
      <c r="R11" s="89" t="s">
        <v>121</v>
      </c>
    </row>
    <row r="12" spans="1:18" s="1" customFormat="1" ht="18.75">
      <c r="A12" s="5" t="s">
        <v>27</v>
      </c>
      <c r="B12" s="4">
        <v>26</v>
      </c>
      <c r="D12" s="44" t="s">
        <v>28</v>
      </c>
      <c r="E12" s="2">
        <f>E6/E43</f>
        <v>13.888176027793888</v>
      </c>
      <c r="F12" s="19" t="s">
        <v>107</v>
      </c>
      <c r="G12" s="24" t="s">
        <v>20</v>
      </c>
      <c r="H12" s="30">
        <f>H2*H20*H40*H42</f>
        <v>1.0517999773584902E-07</v>
      </c>
      <c r="I12" s="22" t="s">
        <v>123</v>
      </c>
      <c r="J12" s="5" t="s">
        <v>29</v>
      </c>
      <c r="K12" s="4">
        <v>25</v>
      </c>
      <c r="M12" s="84" t="s">
        <v>28</v>
      </c>
      <c r="N12" s="3">
        <f>N6/N34</f>
        <v>375.3561088592939</v>
      </c>
      <c r="O12" s="85" t="s">
        <v>107</v>
      </c>
      <c r="P12" s="87" t="s">
        <v>21</v>
      </c>
      <c r="Q12" s="3">
        <f>Q2*Q20*Q40*Q42</f>
        <v>1.0517999773584902E-07</v>
      </c>
      <c r="R12" s="33" t="s">
        <v>123</v>
      </c>
    </row>
    <row r="13" spans="1:18" s="1" customFormat="1" ht="15.75" thickBot="1">
      <c r="A13" s="5" t="s">
        <v>3</v>
      </c>
      <c r="B13" s="4">
        <v>0.38</v>
      </c>
      <c r="D13" s="45" t="s">
        <v>25</v>
      </c>
      <c r="E13" s="49">
        <f>(1/((1/E11)+(1/E12)))</f>
        <v>0.06008055870064037</v>
      </c>
      <c r="F13" s="19" t="s">
        <v>108</v>
      </c>
      <c r="G13" s="18" t="s">
        <v>23</v>
      </c>
      <c r="H13" s="2">
        <f>H3*H20*H40*H41</f>
        <v>5.791729745454543E-10</v>
      </c>
      <c r="I13" s="19" t="s">
        <v>122</v>
      </c>
      <c r="J13" s="5" t="s">
        <v>3</v>
      </c>
      <c r="K13" s="4">
        <v>0.38</v>
      </c>
      <c r="M13" s="87" t="s">
        <v>25</v>
      </c>
      <c r="N13" s="58">
        <f>(1/((1/N11)+(1/N12)))</f>
        <v>279.2934080137874</v>
      </c>
      <c r="O13" s="90" t="s">
        <v>108</v>
      </c>
      <c r="P13" s="87" t="s">
        <v>23</v>
      </c>
      <c r="Q13" s="3">
        <f>Q3*Q20*Q40*Q41</f>
        <v>5.791729745454543E-10</v>
      </c>
      <c r="R13" s="32" t="s">
        <v>122</v>
      </c>
    </row>
    <row r="14" spans="1:18" s="1" customFormat="1" ht="15.75" thickTop="1">
      <c r="A14" s="6" t="s">
        <v>2</v>
      </c>
      <c r="B14" s="7">
        <f>0.693/B15</f>
        <v>66.15535482491383</v>
      </c>
      <c r="C14" s="15"/>
      <c r="D14" s="43" t="s">
        <v>20</v>
      </c>
      <c r="E14" s="26">
        <f>E2*E23*E44*E45</f>
        <v>1.8265546472727286E-11</v>
      </c>
      <c r="F14" s="17" t="s">
        <v>109</v>
      </c>
      <c r="G14" s="18"/>
      <c r="H14" s="2">
        <f>H4*H20*H40*H42</f>
        <v>0.0009055090160406086</v>
      </c>
      <c r="I14" s="19" t="s">
        <v>124</v>
      </c>
      <c r="J14" s="6" t="s">
        <v>2</v>
      </c>
      <c r="K14" s="7">
        <f>0.693/K15</f>
        <v>66.15535482491383</v>
      </c>
      <c r="M14" s="82" t="s">
        <v>21</v>
      </c>
      <c r="N14" s="35">
        <f>N2*N23*N35*N36</f>
        <v>3.30343104E-07</v>
      </c>
      <c r="O14" s="83" t="s">
        <v>109</v>
      </c>
      <c r="P14" s="87"/>
      <c r="Q14" s="3">
        <f>Q4*Q20*Q40*Q42</f>
        <v>0.0009055090160406086</v>
      </c>
      <c r="R14" s="32" t="s">
        <v>124</v>
      </c>
    </row>
    <row r="15" spans="1:18" s="1" customFormat="1" ht="15">
      <c r="A15" s="8" t="s">
        <v>30</v>
      </c>
      <c r="B15" s="7">
        <v>0.0104753425</v>
      </c>
      <c r="C15" s="1" t="s">
        <v>31</v>
      </c>
      <c r="D15" s="44" t="s">
        <v>22</v>
      </c>
      <c r="E15" s="2">
        <f>E3*E23*E44*E45</f>
        <v>4.2039842152356725E-09</v>
      </c>
      <c r="F15" s="19" t="s">
        <v>110</v>
      </c>
      <c r="G15" s="18"/>
      <c r="H15" s="2">
        <f>H5*H20*H40*H42</f>
        <v>1.9732884530973443E-07</v>
      </c>
      <c r="I15" s="19" t="s">
        <v>125</v>
      </c>
      <c r="J15" s="8" t="s">
        <v>30</v>
      </c>
      <c r="K15" s="7">
        <v>0.0104753425</v>
      </c>
      <c r="M15" s="84" t="s">
        <v>22</v>
      </c>
      <c r="N15" s="3">
        <f>N3*N23*N35*N36</f>
        <v>1.136211950063694E-07</v>
      </c>
      <c r="O15" s="85" t="s">
        <v>110</v>
      </c>
      <c r="P15" s="87"/>
      <c r="Q15" s="3">
        <f>Q5*Q20*Q40*Q42</f>
        <v>1.9732884530973443E-07</v>
      </c>
      <c r="R15" s="32" t="s">
        <v>125</v>
      </c>
    </row>
    <row r="16" spans="1:18" s="1" customFormat="1" ht="15.75" thickBot="1">
      <c r="A16" s="6" t="s">
        <v>32</v>
      </c>
      <c r="B16" s="7">
        <v>0</v>
      </c>
      <c r="C16" s="1" t="s">
        <v>33</v>
      </c>
      <c r="D16" s="46" t="s">
        <v>25</v>
      </c>
      <c r="E16" s="2">
        <f>(1/((1/E14)+(1/E15)))</f>
        <v>1.8186529312024702E-11</v>
      </c>
      <c r="F16" s="19" t="s">
        <v>111</v>
      </c>
      <c r="G16" s="25"/>
      <c r="H16" s="49">
        <f>H6*H20*H40*H42</f>
        <v>1.240509569958275E-07</v>
      </c>
      <c r="I16" s="23" t="s">
        <v>126</v>
      </c>
      <c r="J16" s="6" t="s">
        <v>34</v>
      </c>
      <c r="K16" s="7">
        <v>0</v>
      </c>
      <c r="L16" s="1" t="s">
        <v>35</v>
      </c>
      <c r="M16" s="86" t="s">
        <v>25</v>
      </c>
      <c r="N16" s="56">
        <f>(1/((1/N14)+(1/N15)))</f>
        <v>8.454278490995261E-08</v>
      </c>
      <c r="O16" s="89" t="s">
        <v>111</v>
      </c>
      <c r="P16" s="92"/>
      <c r="Q16" s="58">
        <f>Q6*Q20*Q40*Q42</f>
        <v>1.240509569958275E-07</v>
      </c>
      <c r="R16" s="34" t="s">
        <v>126</v>
      </c>
    </row>
    <row r="17" spans="1:17" s="1" customFormat="1" ht="15.75" thickTop="1">
      <c r="A17" s="6" t="s">
        <v>36</v>
      </c>
      <c r="B17" s="7">
        <v>1.54E-06</v>
      </c>
      <c r="C17" s="1" t="s">
        <v>37</v>
      </c>
      <c r="D17" s="47" t="s">
        <v>20</v>
      </c>
      <c r="E17" s="30">
        <f>E5*E23*E44*E45</f>
        <v>1.061926158571902E-14</v>
      </c>
      <c r="F17" s="22" t="s">
        <v>109</v>
      </c>
      <c r="G17" s="1" t="s">
        <v>26</v>
      </c>
      <c r="H17" s="4">
        <v>1E-06</v>
      </c>
      <c r="J17" s="6" t="s">
        <v>36</v>
      </c>
      <c r="K17" s="7">
        <v>1.54E-06</v>
      </c>
      <c r="L17" s="1" t="s">
        <v>37</v>
      </c>
      <c r="M17" s="87" t="s">
        <v>21</v>
      </c>
      <c r="N17" s="3">
        <f>N5*N23*N35*N36</f>
        <v>1.9205556426424246E-10</v>
      </c>
      <c r="O17" s="85" t="s">
        <v>109</v>
      </c>
      <c r="P17" s="1" t="s">
        <v>26</v>
      </c>
      <c r="Q17" s="4">
        <v>1E-06</v>
      </c>
    </row>
    <row r="18" spans="1:17" s="1" customFormat="1" ht="18.75">
      <c r="A18" s="1" t="s">
        <v>40</v>
      </c>
      <c r="B18" s="4">
        <v>1</v>
      </c>
      <c r="D18" s="44" t="s">
        <v>28</v>
      </c>
      <c r="E18" s="2">
        <f>E12*E23*E44*E45</f>
        <v>9.043248180763321E-14</v>
      </c>
      <c r="F18" s="19" t="s">
        <v>110</v>
      </c>
      <c r="G18" s="5" t="s">
        <v>27</v>
      </c>
      <c r="H18" s="4">
        <v>26</v>
      </c>
      <c r="J18" s="1" t="s">
        <v>40</v>
      </c>
      <c r="K18" s="4">
        <v>1</v>
      </c>
      <c r="M18" s="84" t="s">
        <v>28</v>
      </c>
      <c r="N18" s="3">
        <f>N6*N23*N35*N36</f>
        <v>6.605732783610886E-11</v>
      </c>
      <c r="O18" s="85" t="s">
        <v>110</v>
      </c>
      <c r="P18" s="5" t="s">
        <v>27</v>
      </c>
      <c r="Q18" s="4">
        <v>26</v>
      </c>
    </row>
    <row r="19" spans="1:17" s="1" customFormat="1" ht="15.75" thickBot="1">
      <c r="A19" s="1" t="s">
        <v>44</v>
      </c>
      <c r="B19" s="4">
        <v>1</v>
      </c>
      <c r="D19" s="45" t="s">
        <v>25</v>
      </c>
      <c r="E19" s="49">
        <f>(1/((1/E17)+(1/E18)))</f>
        <v>9.503311352312693E-15</v>
      </c>
      <c r="F19" s="23" t="s">
        <v>111</v>
      </c>
      <c r="G19" s="6" t="s">
        <v>2</v>
      </c>
      <c r="H19" s="7">
        <f>0.693/H20</f>
        <v>66.15535482491383</v>
      </c>
      <c r="J19" s="1" t="s">
        <v>44</v>
      </c>
      <c r="K19" s="4">
        <v>1</v>
      </c>
      <c r="M19" s="91" t="s">
        <v>25</v>
      </c>
      <c r="N19" s="58">
        <f>(1/((1/N17)+(1/N18)))</f>
        <v>4.9151660996535976E-11</v>
      </c>
      <c r="O19" s="90" t="s">
        <v>111</v>
      </c>
      <c r="P19" s="6" t="s">
        <v>2</v>
      </c>
      <c r="Q19" s="7">
        <f>0.693/Q20</f>
        <v>66.15535482491383</v>
      </c>
    </row>
    <row r="20" spans="1:18" s="1" customFormat="1" ht="15" thickTop="1">
      <c r="A20" s="1" t="s">
        <v>48</v>
      </c>
      <c r="B20" s="10">
        <v>1</v>
      </c>
      <c r="D20" s="1" t="s">
        <v>26</v>
      </c>
      <c r="E20" s="4">
        <v>1E-06</v>
      </c>
      <c r="G20" s="8" t="s">
        <v>30</v>
      </c>
      <c r="H20" s="7">
        <v>0.0104753425</v>
      </c>
      <c r="I20" s="1" t="s">
        <v>31</v>
      </c>
      <c r="J20" s="1" t="s">
        <v>48</v>
      </c>
      <c r="K20" s="10">
        <v>1</v>
      </c>
      <c r="M20" s="1" t="s">
        <v>26</v>
      </c>
      <c r="N20" s="4">
        <v>1E-06</v>
      </c>
      <c r="P20" s="8" t="s">
        <v>30</v>
      </c>
      <c r="Q20" s="7">
        <v>0.0104753425</v>
      </c>
      <c r="R20" s="1" t="s">
        <v>31</v>
      </c>
    </row>
    <row r="21" spans="1:18" s="1" customFormat="1" ht="18.75">
      <c r="A21" s="1" t="s">
        <v>50</v>
      </c>
      <c r="B21" s="10">
        <v>1</v>
      </c>
      <c r="D21" s="5" t="s">
        <v>27</v>
      </c>
      <c r="E21" s="4">
        <v>26</v>
      </c>
      <c r="G21" s="6" t="s">
        <v>38</v>
      </c>
      <c r="H21" s="7">
        <v>8.48E-06</v>
      </c>
      <c r="I21" s="5" t="s">
        <v>39</v>
      </c>
      <c r="J21" s="1" t="s">
        <v>50</v>
      </c>
      <c r="K21" s="10">
        <v>1</v>
      </c>
      <c r="M21" s="5" t="s">
        <v>27</v>
      </c>
      <c r="N21" s="4">
        <v>26</v>
      </c>
      <c r="P21" s="6" t="s">
        <v>38</v>
      </c>
      <c r="Q21" s="7">
        <v>8.48E-06</v>
      </c>
      <c r="R21" s="5" t="s">
        <v>39</v>
      </c>
    </row>
    <row r="22" spans="1:18" s="1" customFormat="1" ht="14.25">
      <c r="A22" s="1" t="s">
        <v>84</v>
      </c>
      <c r="B22" s="4">
        <f>(((B26*B24*B29)+(B27*B24*B31))*B33*B37*B34*B39)+(((B26*B25*B30)+(B27*B25*B32))*B33*B38*B35*B40)</f>
        <v>41250</v>
      </c>
      <c r="C22" s="1" t="s">
        <v>53</v>
      </c>
      <c r="D22" s="6" t="s">
        <v>2</v>
      </c>
      <c r="E22" s="7">
        <f>0.693/E23</f>
        <v>66.15535482491383</v>
      </c>
      <c r="G22" s="6" t="s">
        <v>42</v>
      </c>
      <c r="H22" s="4">
        <v>9.85E-10</v>
      </c>
      <c r="I22" s="5" t="s">
        <v>43</v>
      </c>
      <c r="J22" s="1" t="s">
        <v>52</v>
      </c>
      <c r="K22" s="4">
        <f>((K24*K27)+(K25*K28))*K29*K30*K32</f>
        <v>412.5</v>
      </c>
      <c r="L22" s="1" t="s">
        <v>53</v>
      </c>
      <c r="M22" s="6" t="s">
        <v>2</v>
      </c>
      <c r="N22" s="7">
        <f>0.693/N23</f>
        <v>66.15535482491383</v>
      </c>
      <c r="P22" s="6" t="s">
        <v>42</v>
      </c>
      <c r="Q22" s="4">
        <v>9.85E-10</v>
      </c>
      <c r="R22" s="5" t="s">
        <v>43</v>
      </c>
    </row>
    <row r="23" spans="1:18" s="1" customFormat="1" ht="14.25">
      <c r="A23" s="1" t="s">
        <v>58</v>
      </c>
      <c r="B23" s="10">
        <v>55</v>
      </c>
      <c r="C23" s="1" t="s">
        <v>59</v>
      </c>
      <c r="D23" s="8" t="s">
        <v>30</v>
      </c>
      <c r="E23" s="7">
        <v>0.0104753425</v>
      </c>
      <c r="F23" s="1" t="s">
        <v>31</v>
      </c>
      <c r="G23" s="6" t="s">
        <v>47</v>
      </c>
      <c r="H23" s="7">
        <v>4.52E-06</v>
      </c>
      <c r="I23" s="5" t="s">
        <v>39</v>
      </c>
      <c r="J23" s="1" t="s">
        <v>61</v>
      </c>
      <c r="K23" s="10">
        <v>55</v>
      </c>
      <c r="L23" s="1" t="s">
        <v>59</v>
      </c>
      <c r="M23" s="8" t="s">
        <v>30</v>
      </c>
      <c r="N23" s="7">
        <v>0.0104753425</v>
      </c>
      <c r="O23" s="1" t="s">
        <v>31</v>
      </c>
      <c r="P23" s="6" t="s">
        <v>47</v>
      </c>
      <c r="Q23" s="7">
        <v>4.52E-06</v>
      </c>
      <c r="R23" s="5" t="s">
        <v>39</v>
      </c>
    </row>
    <row r="24" spans="1:18" s="1" customFormat="1" ht="14.25">
      <c r="A24" s="1" t="s">
        <v>62</v>
      </c>
      <c r="B24" s="10">
        <v>55</v>
      </c>
      <c r="C24" s="1" t="s">
        <v>59</v>
      </c>
      <c r="D24" s="6" t="s">
        <v>41</v>
      </c>
      <c r="E24" s="4">
        <v>1.8E-11</v>
      </c>
      <c r="F24" s="1" t="s">
        <v>33</v>
      </c>
      <c r="G24" s="6" t="s">
        <v>49</v>
      </c>
      <c r="H24" s="7">
        <v>7.19E-06</v>
      </c>
      <c r="I24" s="5" t="s">
        <v>39</v>
      </c>
      <c r="J24" s="1" t="s">
        <v>6</v>
      </c>
      <c r="K24" s="4">
        <v>0.5</v>
      </c>
      <c r="M24" s="6" t="s">
        <v>41</v>
      </c>
      <c r="N24" s="4">
        <v>1.8E-11</v>
      </c>
      <c r="O24" s="1" t="s">
        <v>33</v>
      </c>
      <c r="P24" s="6" t="s">
        <v>49</v>
      </c>
      <c r="Q24" s="7">
        <v>7.19E-06</v>
      </c>
      <c r="R24" s="5" t="s">
        <v>39</v>
      </c>
    </row>
    <row r="25" spans="1:18" s="1" customFormat="1" ht="14.25">
      <c r="A25" s="1" t="s">
        <v>66</v>
      </c>
      <c r="B25" s="10">
        <v>55</v>
      </c>
      <c r="C25" s="1" t="s">
        <v>59</v>
      </c>
      <c r="D25" s="6" t="s">
        <v>45</v>
      </c>
      <c r="E25" s="7">
        <v>7.85E-09</v>
      </c>
      <c r="F25" s="1" t="s">
        <v>46</v>
      </c>
      <c r="G25" s="6" t="s">
        <v>51</v>
      </c>
      <c r="H25" s="7">
        <v>1.54E-06</v>
      </c>
      <c r="I25" s="5" t="s">
        <v>39</v>
      </c>
      <c r="J25" s="1" t="s">
        <v>7</v>
      </c>
      <c r="K25" s="4">
        <v>0.1</v>
      </c>
      <c r="M25" s="6" t="s">
        <v>45</v>
      </c>
      <c r="N25" s="7">
        <v>7.85E-09</v>
      </c>
      <c r="O25" s="1" t="s">
        <v>46</v>
      </c>
      <c r="P25" s="6" t="s">
        <v>51</v>
      </c>
      <c r="Q25" s="7">
        <v>1.54E-06</v>
      </c>
      <c r="R25" s="5" t="s">
        <v>39</v>
      </c>
    </row>
    <row r="26" spans="1:17" s="1" customFormat="1" ht="14.25">
      <c r="A26" s="1" t="s">
        <v>6</v>
      </c>
      <c r="B26" s="4">
        <v>0.5</v>
      </c>
      <c r="D26" s="1" t="s">
        <v>40</v>
      </c>
      <c r="E26" s="4">
        <v>1</v>
      </c>
      <c r="G26" s="1" t="s">
        <v>40</v>
      </c>
      <c r="H26" s="4">
        <v>1</v>
      </c>
      <c r="J26" s="1" t="s">
        <v>68</v>
      </c>
      <c r="K26" s="4">
        <v>5</v>
      </c>
      <c r="L26" s="1" t="s">
        <v>65</v>
      </c>
      <c r="M26" s="1" t="s">
        <v>40</v>
      </c>
      <c r="N26" s="4">
        <v>1</v>
      </c>
      <c r="P26" s="1" t="s">
        <v>40</v>
      </c>
      <c r="Q26" s="4">
        <v>1</v>
      </c>
    </row>
    <row r="27" spans="1:17" s="1" customFormat="1" ht="14.25">
      <c r="A27" s="1" t="s">
        <v>7</v>
      </c>
      <c r="B27" s="4">
        <v>0.1</v>
      </c>
      <c r="D27" s="1" t="s">
        <v>44</v>
      </c>
      <c r="E27" s="4">
        <v>1</v>
      </c>
      <c r="G27" s="1" t="s">
        <v>44</v>
      </c>
      <c r="H27" s="4">
        <v>1</v>
      </c>
      <c r="J27" s="1" t="s">
        <v>70</v>
      </c>
      <c r="K27" s="4">
        <v>5</v>
      </c>
      <c r="L27" s="1" t="s">
        <v>65</v>
      </c>
      <c r="M27" s="1" t="s">
        <v>44</v>
      </c>
      <c r="N27" s="4">
        <v>1</v>
      </c>
      <c r="P27" s="1" t="s">
        <v>44</v>
      </c>
      <c r="Q27" s="4">
        <v>1</v>
      </c>
    </row>
    <row r="28" spans="1:17" s="1" customFormat="1" ht="14.25">
      <c r="A28" s="1" t="s">
        <v>5</v>
      </c>
      <c r="B28" s="4">
        <v>5</v>
      </c>
      <c r="C28" s="1" t="s">
        <v>65</v>
      </c>
      <c r="D28" s="1" t="s">
        <v>54</v>
      </c>
      <c r="E28" s="10">
        <f>(E38*E29*(E35/24)*E32)+(E39*E30*(E36/24)*E33)</f>
        <v>1260.4166666666667</v>
      </c>
      <c r="F28" s="1" t="s">
        <v>55</v>
      </c>
      <c r="G28" s="1" t="s">
        <v>48</v>
      </c>
      <c r="H28" s="10">
        <v>1</v>
      </c>
      <c r="J28" s="1" t="s">
        <v>72</v>
      </c>
      <c r="K28" s="4">
        <v>5</v>
      </c>
      <c r="L28" s="1" t="s">
        <v>65</v>
      </c>
      <c r="M28" s="1" t="s">
        <v>56</v>
      </c>
      <c r="N28" s="4">
        <v>60</v>
      </c>
      <c r="O28" s="1" t="s">
        <v>57</v>
      </c>
      <c r="P28" s="1" t="s">
        <v>48</v>
      </c>
      <c r="Q28" s="10">
        <v>1</v>
      </c>
    </row>
    <row r="29" spans="1:17" s="1" customFormat="1" ht="14.25">
      <c r="A29" s="1" t="s">
        <v>10</v>
      </c>
      <c r="B29" s="4">
        <v>5</v>
      </c>
      <c r="C29" s="1" t="s">
        <v>65</v>
      </c>
      <c r="D29" s="1" t="s">
        <v>60</v>
      </c>
      <c r="E29" s="4">
        <v>55</v>
      </c>
      <c r="G29" s="1" t="s">
        <v>50</v>
      </c>
      <c r="H29" s="10">
        <v>1</v>
      </c>
      <c r="J29" s="1" t="s">
        <v>8</v>
      </c>
      <c r="K29" s="4">
        <v>0.5</v>
      </c>
      <c r="M29" s="1" t="s">
        <v>61</v>
      </c>
      <c r="N29" s="10">
        <v>55</v>
      </c>
      <c r="O29" s="1" t="s">
        <v>59</v>
      </c>
      <c r="P29" s="1" t="s">
        <v>50</v>
      </c>
      <c r="Q29" s="10">
        <v>1</v>
      </c>
    </row>
    <row r="30" spans="1:17" s="1" customFormat="1" ht="14.25">
      <c r="A30" s="1" t="s">
        <v>13</v>
      </c>
      <c r="B30" s="4">
        <v>5</v>
      </c>
      <c r="C30" s="1" t="s">
        <v>65</v>
      </c>
      <c r="D30" s="1" t="s">
        <v>63</v>
      </c>
      <c r="E30" s="4">
        <v>55</v>
      </c>
      <c r="G30" s="1" t="s">
        <v>18</v>
      </c>
      <c r="H30" s="4">
        <v>1</v>
      </c>
      <c r="J30" s="1" t="s">
        <v>76</v>
      </c>
      <c r="K30" s="4">
        <v>55</v>
      </c>
      <c r="L30" s="1" t="s">
        <v>77</v>
      </c>
      <c r="M30" s="1" t="s">
        <v>64</v>
      </c>
      <c r="N30" s="4">
        <v>5</v>
      </c>
      <c r="O30" s="1" t="s">
        <v>65</v>
      </c>
      <c r="P30" s="1" t="s">
        <v>18</v>
      </c>
      <c r="Q30" s="4">
        <v>1</v>
      </c>
    </row>
    <row r="31" spans="1:18" s="1" customFormat="1" ht="14.25">
      <c r="A31" s="1" t="s">
        <v>11</v>
      </c>
      <c r="B31" s="4">
        <v>5</v>
      </c>
      <c r="C31" s="1" t="s">
        <v>65</v>
      </c>
      <c r="D31" s="1" t="s">
        <v>58</v>
      </c>
      <c r="E31" s="10">
        <v>55</v>
      </c>
      <c r="F31" s="1" t="s">
        <v>59</v>
      </c>
      <c r="G31" s="1" t="s">
        <v>5</v>
      </c>
      <c r="H31" s="4">
        <v>5</v>
      </c>
      <c r="I31" s="1" t="s">
        <v>65</v>
      </c>
      <c r="J31" s="1" t="s">
        <v>67</v>
      </c>
      <c r="K31" s="4">
        <v>25</v>
      </c>
      <c r="L31" s="1" t="s">
        <v>31</v>
      </c>
      <c r="M31" s="1" t="s">
        <v>67</v>
      </c>
      <c r="N31" s="4">
        <v>1</v>
      </c>
      <c r="O31" s="1" t="s">
        <v>31</v>
      </c>
      <c r="P31" s="1" t="s">
        <v>64</v>
      </c>
      <c r="Q31" s="4">
        <v>5</v>
      </c>
      <c r="R31" s="1" t="s">
        <v>65</v>
      </c>
    </row>
    <row r="32" spans="1:18" s="1" customFormat="1" ht="14.25">
      <c r="A32" s="1" t="s">
        <v>14</v>
      </c>
      <c r="B32" s="4">
        <v>5</v>
      </c>
      <c r="C32" s="1" t="s">
        <v>65</v>
      </c>
      <c r="D32" s="1" t="s">
        <v>62</v>
      </c>
      <c r="E32" s="10">
        <v>55</v>
      </c>
      <c r="F32" s="1" t="s">
        <v>59</v>
      </c>
      <c r="G32" s="1" t="s">
        <v>58</v>
      </c>
      <c r="H32" s="10">
        <v>55</v>
      </c>
      <c r="I32" s="1" t="s">
        <v>59</v>
      </c>
      <c r="J32" s="1" t="s">
        <v>80</v>
      </c>
      <c r="K32" s="4">
        <v>5</v>
      </c>
      <c r="L32" s="1" t="s">
        <v>81</v>
      </c>
      <c r="M32" s="1" t="s">
        <v>69</v>
      </c>
      <c r="N32" s="4">
        <v>1</v>
      </c>
      <c r="O32" s="1" t="s">
        <v>31</v>
      </c>
      <c r="P32" s="1" t="s">
        <v>61</v>
      </c>
      <c r="Q32" s="10">
        <v>55</v>
      </c>
      <c r="R32" s="1" t="s">
        <v>59</v>
      </c>
    </row>
    <row r="33" spans="1:18" s="1" customFormat="1" ht="14.25">
      <c r="A33" s="1" t="s">
        <v>8</v>
      </c>
      <c r="B33" s="4">
        <v>0.5</v>
      </c>
      <c r="D33" s="1" t="s">
        <v>66</v>
      </c>
      <c r="E33" s="10">
        <v>55</v>
      </c>
      <c r="F33" s="1" t="s">
        <v>59</v>
      </c>
      <c r="G33" s="1" t="s">
        <v>4</v>
      </c>
      <c r="H33" s="4">
        <v>1</v>
      </c>
      <c r="I33" s="1" t="s">
        <v>31</v>
      </c>
      <c r="J33" s="1" t="s">
        <v>98</v>
      </c>
      <c r="K33" s="4">
        <v>27.027027027027</v>
      </c>
      <c r="L33" s="1" t="s">
        <v>99</v>
      </c>
      <c r="M33" s="11" t="s">
        <v>71</v>
      </c>
      <c r="N33" s="12">
        <v>0.4</v>
      </c>
      <c r="P33" s="1" t="s">
        <v>67</v>
      </c>
      <c r="Q33" s="4">
        <v>1</v>
      </c>
      <c r="R33" s="1" t="s">
        <v>31</v>
      </c>
    </row>
    <row r="34" spans="1:17" s="1" customFormat="1" ht="14.25">
      <c r="A34" s="1" t="s">
        <v>12</v>
      </c>
      <c r="B34" s="4">
        <v>15</v>
      </c>
      <c r="C34" s="1" t="s">
        <v>77</v>
      </c>
      <c r="D34" s="1" t="s">
        <v>5</v>
      </c>
      <c r="E34" s="4">
        <v>5</v>
      </c>
      <c r="F34" s="1" t="s">
        <v>65</v>
      </c>
      <c r="G34" s="5" t="s">
        <v>75</v>
      </c>
      <c r="H34" s="13">
        <v>0.4</v>
      </c>
      <c r="J34" s="1" t="s">
        <v>100</v>
      </c>
      <c r="K34" s="4">
        <v>222</v>
      </c>
      <c r="L34" s="1" t="s">
        <v>101</v>
      </c>
      <c r="M34" s="1" t="s">
        <v>98</v>
      </c>
      <c r="N34" s="4">
        <v>27.027027027027</v>
      </c>
      <c r="O34" s="1" t="s">
        <v>99</v>
      </c>
      <c r="P34" s="5" t="s">
        <v>75</v>
      </c>
      <c r="Q34" s="13">
        <v>0.4</v>
      </c>
    </row>
    <row r="35" spans="1:18" ht="14.25">
      <c r="A35" s="1" t="s">
        <v>15</v>
      </c>
      <c r="B35" s="4">
        <v>55</v>
      </c>
      <c r="C35" s="1" t="s">
        <v>77</v>
      </c>
      <c r="D35" s="1" t="s">
        <v>73</v>
      </c>
      <c r="E35" s="4">
        <v>5</v>
      </c>
      <c r="F35" s="1" t="s">
        <v>65</v>
      </c>
      <c r="G35" s="5" t="s">
        <v>78</v>
      </c>
      <c r="H35" s="13">
        <v>0.4</v>
      </c>
      <c r="I35" s="1"/>
      <c r="J35" s="1" t="s">
        <v>102</v>
      </c>
      <c r="K35" s="4">
        <f>2.8*(10^(-15))</f>
        <v>2.8E-15</v>
      </c>
      <c r="M35" s="1" t="s">
        <v>100</v>
      </c>
      <c r="N35" s="4">
        <v>222</v>
      </c>
      <c r="O35" s="1" t="s">
        <v>101</v>
      </c>
      <c r="P35" s="5" t="s">
        <v>78</v>
      </c>
      <c r="Q35" s="13">
        <v>0.4</v>
      </c>
      <c r="R35" s="1"/>
    </row>
    <row r="36" spans="1:18" ht="14.25">
      <c r="A36" s="1" t="s">
        <v>4</v>
      </c>
      <c r="B36" s="4">
        <v>1</v>
      </c>
      <c r="C36" s="1" t="s">
        <v>31</v>
      </c>
      <c r="D36" s="1" t="s">
        <v>74</v>
      </c>
      <c r="E36" s="4">
        <v>5</v>
      </c>
      <c r="F36" s="1" t="s">
        <v>65</v>
      </c>
      <c r="G36" s="5" t="s">
        <v>79</v>
      </c>
      <c r="H36" s="13">
        <v>0.4</v>
      </c>
      <c r="I36" s="1"/>
      <c r="J36" s="1"/>
      <c r="K36" s="1"/>
      <c r="L36" s="1"/>
      <c r="M36" s="1" t="s">
        <v>102</v>
      </c>
      <c r="N36" s="4">
        <f>2.8*(10^(-15))</f>
        <v>2.8E-15</v>
      </c>
      <c r="P36" s="5" t="s">
        <v>79</v>
      </c>
      <c r="Q36" s="13">
        <v>0.4</v>
      </c>
      <c r="R36" s="1"/>
    </row>
    <row r="37" spans="1:18" ht="14.25">
      <c r="A37" s="1" t="s">
        <v>0</v>
      </c>
      <c r="B37" s="4">
        <v>1</v>
      </c>
      <c r="C37" s="1" t="s">
        <v>31</v>
      </c>
      <c r="D37" s="1" t="s">
        <v>4</v>
      </c>
      <c r="E37" s="4">
        <v>1</v>
      </c>
      <c r="F37" s="1" t="s">
        <v>31</v>
      </c>
      <c r="G37" s="5" t="s">
        <v>82</v>
      </c>
      <c r="H37" s="13">
        <v>0.4</v>
      </c>
      <c r="I37" s="1"/>
      <c r="P37" s="5" t="s">
        <v>82</v>
      </c>
      <c r="Q37" s="13">
        <v>0.4</v>
      </c>
      <c r="R37" s="1"/>
    </row>
    <row r="38" spans="1:18" ht="14.25">
      <c r="A38" s="1" t="s">
        <v>1</v>
      </c>
      <c r="B38" s="4">
        <v>1</v>
      </c>
      <c r="C38" s="1" t="s">
        <v>31</v>
      </c>
      <c r="D38" s="1" t="s">
        <v>0</v>
      </c>
      <c r="E38" s="4">
        <v>1</v>
      </c>
      <c r="F38" s="1" t="s">
        <v>31</v>
      </c>
      <c r="G38" s="5" t="s">
        <v>83</v>
      </c>
      <c r="H38" s="13">
        <v>0.4</v>
      </c>
      <c r="I38" s="1"/>
      <c r="P38" s="5" t="s">
        <v>83</v>
      </c>
      <c r="Q38" s="13">
        <v>0.4</v>
      </c>
      <c r="R38" s="1"/>
    </row>
    <row r="39" spans="1:18" ht="14.25">
      <c r="A39" s="1" t="s">
        <v>9</v>
      </c>
      <c r="B39" s="4">
        <v>15</v>
      </c>
      <c r="C39" s="1" t="s">
        <v>81</v>
      </c>
      <c r="D39" s="1" t="s">
        <v>1</v>
      </c>
      <c r="E39" s="4">
        <v>1</v>
      </c>
      <c r="F39" s="1" t="s">
        <v>31</v>
      </c>
      <c r="G39" s="1" t="s">
        <v>98</v>
      </c>
      <c r="H39" s="4">
        <v>27.027027027027</v>
      </c>
      <c r="I39" s="1" t="s">
        <v>99</v>
      </c>
      <c r="P39" s="1" t="s">
        <v>98</v>
      </c>
      <c r="Q39" s="4">
        <v>27.027027027027</v>
      </c>
      <c r="R39" s="1" t="s">
        <v>99</v>
      </c>
    </row>
    <row r="40" spans="1:18" ht="14.25">
      <c r="A40" s="1" t="s">
        <v>16</v>
      </c>
      <c r="B40" s="4">
        <v>5</v>
      </c>
      <c r="C40" s="1" t="s">
        <v>81</v>
      </c>
      <c r="D40" s="11" t="s">
        <v>71</v>
      </c>
      <c r="E40" s="12">
        <v>0.4</v>
      </c>
      <c r="F40" s="1"/>
      <c r="G40" s="1" t="s">
        <v>100</v>
      </c>
      <c r="H40" s="4">
        <v>222</v>
      </c>
      <c r="I40" s="1" t="s">
        <v>101</v>
      </c>
      <c r="P40" s="1" t="s">
        <v>100</v>
      </c>
      <c r="Q40" s="4">
        <v>222</v>
      </c>
      <c r="R40" s="1" t="s">
        <v>101</v>
      </c>
    </row>
    <row r="41" spans="1:17" ht="14.25">
      <c r="A41" s="1" t="s">
        <v>87</v>
      </c>
      <c r="B41" s="1">
        <v>0.23</v>
      </c>
      <c r="C41" s="1"/>
      <c r="D41" s="1" t="s">
        <v>87</v>
      </c>
      <c r="E41" s="1">
        <v>0.23</v>
      </c>
      <c r="F41" s="1"/>
      <c r="G41" s="1" t="s">
        <v>102</v>
      </c>
      <c r="H41" s="4">
        <f>2.8*(10^(-15))</f>
        <v>2.8E-15</v>
      </c>
      <c r="P41" s="1" t="s">
        <v>102</v>
      </c>
      <c r="Q41" s="4">
        <f>2.8*(10^(-15))</f>
        <v>2.8E-15</v>
      </c>
    </row>
    <row r="42" spans="1:17" ht="14.25">
      <c r="A42" s="1" t="s">
        <v>88</v>
      </c>
      <c r="B42" s="1">
        <v>0.77</v>
      </c>
      <c r="C42" s="1"/>
      <c r="D42" s="1" t="s">
        <v>88</v>
      </c>
      <c r="E42" s="1">
        <v>0.77</v>
      </c>
      <c r="F42" s="1"/>
      <c r="G42" s="1" t="s">
        <v>102</v>
      </c>
      <c r="H42" s="4">
        <f>2.8*(10^(-12))</f>
        <v>2.7999999999999998E-12</v>
      </c>
      <c r="P42" s="1" t="s">
        <v>102</v>
      </c>
      <c r="Q42" s="4">
        <f>2.8*(10^(-12))</f>
        <v>2.7999999999999998E-12</v>
      </c>
    </row>
    <row r="43" spans="1:6" ht="14.25">
      <c r="A43" s="1" t="s">
        <v>98</v>
      </c>
      <c r="B43" s="4">
        <v>27.027027027027</v>
      </c>
      <c r="C43" s="1" t="s">
        <v>99</v>
      </c>
      <c r="D43" s="1" t="s">
        <v>98</v>
      </c>
      <c r="E43" s="4">
        <v>27.027027027027</v>
      </c>
      <c r="F43" s="1" t="s">
        <v>99</v>
      </c>
    </row>
    <row r="44" spans="1:6" ht="14.25">
      <c r="A44" s="1" t="s">
        <v>100</v>
      </c>
      <c r="B44" s="4">
        <v>222</v>
      </c>
      <c r="C44" s="1" t="s">
        <v>101</v>
      </c>
      <c r="D44" s="1" t="s">
        <v>100</v>
      </c>
      <c r="E44" s="4">
        <v>222</v>
      </c>
      <c r="F44" s="1" t="s">
        <v>101</v>
      </c>
    </row>
    <row r="45" spans="1:5" ht="14.25">
      <c r="A45" s="1" t="s">
        <v>102</v>
      </c>
      <c r="B45" s="4">
        <f>2.8*(10^(-15))</f>
        <v>2.8E-15</v>
      </c>
      <c r="D45" s="1" t="s">
        <v>102</v>
      </c>
      <c r="E45" s="4">
        <f>2.8*(10^(-15))</f>
        <v>2.8E-15</v>
      </c>
    </row>
  </sheetData>
  <sheetProtection password="BBC6" sheet="1" objects="1" scenarios="1" formatColumns="0" formatRows="0"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Thomas</dc:creator>
  <cp:keywords/>
  <dc:description/>
  <cp:lastModifiedBy>Manning, Karessa L.</cp:lastModifiedBy>
  <cp:lastPrinted>2008-07-23T14:42:39Z</cp:lastPrinted>
  <dcterms:created xsi:type="dcterms:W3CDTF">2003-06-06T17:21:18Z</dcterms:created>
  <dcterms:modified xsi:type="dcterms:W3CDTF">2019-06-19T13:21:09Z</dcterms:modified>
  <cp:category/>
  <cp:version/>
  <cp:contentType/>
  <cp:contentStatus/>
</cp:coreProperties>
</file>