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860" windowWidth="20490" windowHeight="6630" tabRatio="699" activeTab="0"/>
  </bookViews>
  <sheets>
    <sheet name="Instructions" sheetId="1" r:id="rId1"/>
    <sheet name="Am-241 Default" sheetId="2" r:id="rId2"/>
    <sheet name="Cs-137+D Default" sheetId="3" r:id="rId3"/>
    <sheet name="Ra-226+D Default" sheetId="4" r:id="rId4"/>
    <sheet name="Rn-222+D Default" sheetId="5" r:id="rId5"/>
    <sheet name="Am-241 SS" sheetId="6" r:id="rId6"/>
    <sheet name="Cs-137+D SS" sheetId="7" r:id="rId7"/>
    <sheet name="Ra-226+D SS" sheetId="8" r:id="rId8"/>
    <sheet name="Rn-222+D SS" sheetId="9" r:id="rId9"/>
  </sheets>
  <definedNames/>
  <calcPr fullCalcOnLoad="1"/>
</workbook>
</file>

<file path=xl/sharedStrings.xml><?xml version="1.0" encoding="utf-8"?>
<sst xmlns="http://schemas.openxmlformats.org/spreadsheetml/2006/main" count="3970" uniqueCount="149">
  <si>
    <t>lambda</t>
  </si>
  <si>
    <t>K</t>
  </si>
  <si>
    <t>FTSSh</t>
  </si>
  <si>
    <t>FTSSs</t>
  </si>
  <si>
    <t>SE</t>
  </si>
  <si>
    <t>ETh,c</t>
  </si>
  <si>
    <t>ETs,c</t>
  </si>
  <si>
    <t>ETh,a</t>
  </si>
  <si>
    <t>ETs,a</t>
  </si>
  <si>
    <t>Cs-137+D</t>
  </si>
  <si>
    <t>Am-241</t>
  </si>
  <si>
    <t>Resident</t>
  </si>
  <si>
    <t>decay</t>
  </si>
  <si>
    <t>nodecay</t>
  </si>
  <si>
    <t>HL (TR)</t>
  </si>
  <si>
    <t>years</t>
  </si>
  <si>
    <t>mrem/pCi</t>
  </si>
  <si>
    <t>F in</t>
  </si>
  <si>
    <t>F i</t>
  </si>
  <si>
    <t>F am</t>
  </si>
  <si>
    <t>F off-set</t>
  </si>
  <si>
    <t>cm²</t>
  </si>
  <si>
    <t>m³</t>
  </si>
  <si>
    <t>IRA iw</t>
  </si>
  <si>
    <t>m³/day</t>
  </si>
  <si>
    <t>EF iw</t>
  </si>
  <si>
    <t>ET iw</t>
  </si>
  <si>
    <t>ED iw</t>
  </si>
  <si>
    <t>ET h, iw</t>
  </si>
  <si>
    <t>GSF i</t>
  </si>
  <si>
    <t>ET s, iw</t>
  </si>
  <si>
    <t>GSF sv</t>
  </si>
  <si>
    <t>SA iw</t>
  </si>
  <si>
    <t>cm²/event</t>
  </si>
  <si>
    <t>GSF gp</t>
  </si>
  <si>
    <t>GSF 1 cm</t>
  </si>
  <si>
    <t>FQ iw</t>
  </si>
  <si>
    <t>GSF 5 cm</t>
  </si>
  <si>
    <t>GSF 15 cm</t>
  </si>
  <si>
    <t>Ra-226+D</t>
  </si>
  <si>
    <t>Rn-222+D</t>
  </si>
  <si>
    <t>1 bq =</t>
  </si>
  <si>
    <t>pCi</t>
  </si>
  <si>
    <t>Mass</t>
  </si>
  <si>
    <t>g/mol</t>
  </si>
  <si>
    <t>SSL</t>
  </si>
  <si>
    <t>When the following variables, hi-lighted in green below, are changed, each value in the rest of the sheet will also change.</t>
  </si>
  <si>
    <t>DCF xgp</t>
  </si>
  <si>
    <t>DCF ext sv</t>
  </si>
  <si>
    <t>DCF ext 1cm</t>
  </si>
  <si>
    <t>DCF ext 5cm</t>
  </si>
  <si>
    <t>DCF i</t>
  </si>
  <si>
    <t>DCF ext 15 cm</t>
  </si>
  <si>
    <t>DCF sub</t>
  </si>
  <si>
    <t>DCF ext gp</t>
  </si>
  <si>
    <t>half life in years</t>
  </si>
  <si>
    <t>AAF c</t>
  </si>
  <si>
    <t>AAF a</t>
  </si>
  <si>
    <t>Indoor Worker</t>
  </si>
  <si>
    <t>GSF inh-res</t>
  </si>
  <si>
    <t>GSF inh</t>
  </si>
  <si>
    <t>DL</t>
  </si>
  <si>
    <t>k</t>
  </si>
  <si>
    <t>mrem/year</t>
  </si>
  <si>
    <t>Cell Color</t>
  </si>
  <si>
    <t>Meaning</t>
  </si>
  <si>
    <t>If the cell is yellow, then it is a calculated value using the cells within that column.</t>
  </si>
  <si>
    <t>*Please Note that all of the landuses have also been assigned a respective color.</t>
  </si>
  <si>
    <t>If the cell is green, then it is a default or fixed value. If changed, this value will update throughout the entire sheet.</t>
  </si>
  <si>
    <t>EF res</t>
  </si>
  <si>
    <t>EF res-c</t>
  </si>
  <si>
    <t>EF res-a</t>
  </si>
  <si>
    <t>ET res</t>
  </si>
  <si>
    <t>ET res-c</t>
  </si>
  <si>
    <t>ET res-a</t>
  </si>
  <si>
    <t>ED res</t>
  </si>
  <si>
    <t>ED res-c</t>
  </si>
  <si>
    <t>ED res-a</t>
  </si>
  <si>
    <t>SA res-c</t>
  </si>
  <si>
    <t>SA res-a</t>
  </si>
  <si>
    <t>IRA res-c</t>
  </si>
  <si>
    <t>IRA res-a</t>
  </si>
  <si>
    <t>FQ res-c</t>
  </si>
  <si>
    <t>FQ res-a</t>
  </si>
  <si>
    <t>mrem/year per pCi/g</t>
  </si>
  <si>
    <t>mrem/year per pCi/cm²</t>
  </si>
  <si>
    <t>mrem/year per pCi/m³</t>
  </si>
  <si>
    <t>(mrem/year)/(pCi/cm²)</t>
  </si>
  <si>
    <t>day/year</t>
  </si>
  <si>
    <t>(mrem/year)/(pCi/m³)</t>
  </si>
  <si>
    <t>mrem/year per pCi/cm2</t>
  </si>
  <si>
    <t>(mrem/year)/(pCi/cm³)</t>
  </si>
  <si>
    <t>hour/day</t>
  </si>
  <si>
    <t>Resident Dust</t>
  </si>
  <si>
    <t>ing</t>
  </si>
  <si>
    <t>ext</t>
  </si>
  <si>
    <t>tot</t>
  </si>
  <si>
    <t>Resident Air</t>
  </si>
  <si>
    <t>Resident 3-D</t>
  </si>
  <si>
    <t>sv</t>
  </si>
  <si>
    <t>gp</t>
  </si>
  <si>
    <t>1 cm</t>
  </si>
  <si>
    <t>5 cm</t>
  </si>
  <si>
    <t>15 cm</t>
  </si>
  <si>
    <t>IFD res-adj</t>
  </si>
  <si>
    <t>IFA res-adj</t>
  </si>
  <si>
    <t>Sa res-c</t>
  </si>
  <si>
    <t>AAF res-c</t>
  </si>
  <si>
    <t>AAF res-a</t>
  </si>
  <si>
    <t>year</t>
  </si>
  <si>
    <t>FTSS h</t>
  </si>
  <si>
    <t>FTSS s</t>
  </si>
  <si>
    <t>event/hour</t>
  </si>
  <si>
    <t>Indoor Worker Dust</t>
  </si>
  <si>
    <t>Indoor Worker Air</t>
  </si>
  <si>
    <t>Indoor Worker 3-D</t>
  </si>
  <si>
    <t>All sheets ending in SS are used for site-specific QA/QC. Many of the green cells beneath resident and indoor worker have been changed. These sheets are only used for testing the functions of the code and do not reflect default exposure parameters.</t>
  </si>
  <si>
    <t>IRD</t>
  </si>
  <si>
    <t>DCF o</t>
  </si>
  <si>
    <t>DCF oa</t>
  </si>
  <si>
    <t>F surf sv</t>
  </si>
  <si>
    <t>F surf gp</t>
  </si>
  <si>
    <t>F surf 1 cm</t>
  </si>
  <si>
    <t>F surf 5 cm</t>
  </si>
  <si>
    <t>F surf 15 cm</t>
  </si>
  <si>
    <r>
      <rPr>
        <b/>
        <sz val="10"/>
        <rFont val="Arial"/>
        <family val="2"/>
      </rPr>
      <t>(pCi</t>
    </r>
    <r>
      <rPr>
        <sz val="10"/>
        <rFont val="Arial"/>
        <family val="2"/>
      </rPr>
      <t>/cm²)</t>
    </r>
  </si>
  <si>
    <r>
      <t>inh (</t>
    </r>
    <r>
      <rPr>
        <b/>
        <sz val="10"/>
        <rFont val="Arial"/>
        <family val="2"/>
      </rPr>
      <t>pCi</t>
    </r>
    <r>
      <rPr>
        <sz val="10"/>
        <rFont val="Arial"/>
        <family val="2"/>
      </rPr>
      <t>/m³)</t>
    </r>
  </si>
  <si>
    <r>
      <t>(</t>
    </r>
    <r>
      <rPr>
        <b/>
        <sz val="10"/>
        <rFont val="Arial"/>
        <family val="2"/>
      </rPr>
      <t>pCi</t>
    </r>
    <r>
      <rPr>
        <sz val="10"/>
        <rFont val="Arial"/>
        <family val="2"/>
      </rPr>
      <t>/g)</t>
    </r>
  </si>
  <si>
    <r>
      <t>(</t>
    </r>
    <r>
      <rPr>
        <b/>
        <sz val="10"/>
        <rFont val="Arial"/>
        <family val="2"/>
      </rPr>
      <t>pCi</t>
    </r>
    <r>
      <rPr>
        <sz val="10"/>
        <rFont val="Arial"/>
        <family val="2"/>
      </rPr>
      <t>/cm²)</t>
    </r>
  </si>
  <si>
    <r>
      <t>sub (</t>
    </r>
    <r>
      <rPr>
        <b/>
        <sz val="10"/>
        <rFont val="Arial"/>
        <family val="2"/>
      </rPr>
      <t>pCi</t>
    </r>
    <r>
      <rPr>
        <sz val="10"/>
        <rFont val="Arial"/>
        <family val="2"/>
      </rPr>
      <t>/m³)</t>
    </r>
  </si>
  <si>
    <r>
      <t>tot (</t>
    </r>
    <r>
      <rPr>
        <b/>
        <sz val="10"/>
        <rFont val="Arial"/>
        <family val="2"/>
      </rPr>
      <t>pCi</t>
    </r>
    <r>
      <rPr>
        <sz val="10"/>
        <rFont val="Arial"/>
        <family val="2"/>
      </rPr>
      <t>/m³)</t>
    </r>
  </si>
  <si>
    <r>
      <t>(</t>
    </r>
    <r>
      <rPr>
        <b/>
        <sz val="10"/>
        <rFont val="Arial"/>
        <family val="2"/>
      </rPr>
      <t>bq</t>
    </r>
    <r>
      <rPr>
        <sz val="10"/>
        <rFont val="Arial"/>
        <family val="2"/>
      </rPr>
      <t>/cm²)</t>
    </r>
  </si>
  <si>
    <r>
      <t>(</t>
    </r>
    <r>
      <rPr>
        <b/>
        <sz val="10"/>
        <rFont val="Arial"/>
        <family val="2"/>
      </rPr>
      <t>bq</t>
    </r>
    <r>
      <rPr>
        <sz val="10"/>
        <rFont val="Arial"/>
        <family val="2"/>
      </rPr>
      <t>/g)</t>
    </r>
  </si>
  <si>
    <r>
      <t>(</t>
    </r>
    <r>
      <rPr>
        <b/>
        <sz val="10"/>
        <rFont val="Arial"/>
        <family val="2"/>
      </rPr>
      <t>mg</t>
    </r>
    <r>
      <rPr>
        <sz val="10"/>
        <rFont val="Arial"/>
        <family val="2"/>
      </rPr>
      <t>/cm²)</t>
    </r>
  </si>
  <si>
    <r>
      <t>inh (</t>
    </r>
    <r>
      <rPr>
        <b/>
        <sz val="10"/>
        <rFont val="Arial"/>
        <family val="2"/>
      </rPr>
      <t>bq</t>
    </r>
    <r>
      <rPr>
        <sz val="10"/>
        <rFont val="Arial"/>
        <family val="2"/>
      </rPr>
      <t>/m³)</t>
    </r>
  </si>
  <si>
    <r>
      <t>sub (</t>
    </r>
    <r>
      <rPr>
        <b/>
        <sz val="10"/>
        <rFont val="Arial"/>
        <family val="2"/>
      </rPr>
      <t>bq</t>
    </r>
    <r>
      <rPr>
        <sz val="10"/>
        <rFont val="Arial"/>
        <family val="2"/>
      </rPr>
      <t>/m³)</t>
    </r>
  </si>
  <si>
    <r>
      <t>tot (</t>
    </r>
    <r>
      <rPr>
        <b/>
        <sz val="10"/>
        <rFont val="Arial"/>
        <family val="2"/>
      </rPr>
      <t>bq</t>
    </r>
    <r>
      <rPr>
        <sz val="10"/>
        <rFont val="Arial"/>
        <family val="2"/>
      </rPr>
      <t>/m³)</t>
    </r>
  </si>
  <si>
    <r>
      <t xml:space="preserve">t </t>
    </r>
    <r>
      <rPr>
        <vertAlign val="subscript"/>
        <sz val="10"/>
        <rFont val="Arial"/>
        <family val="2"/>
      </rPr>
      <t>res</t>
    </r>
  </si>
  <si>
    <r>
      <t>(</t>
    </r>
    <r>
      <rPr>
        <b/>
        <sz val="10"/>
        <rFont val="Arial"/>
        <family val="2"/>
      </rPr>
      <t>mg</t>
    </r>
    <r>
      <rPr>
        <sz val="10"/>
        <rFont val="Arial"/>
        <family val="2"/>
      </rPr>
      <t>/kg)</t>
    </r>
  </si>
  <si>
    <t>t iw</t>
  </si>
  <si>
    <r>
      <t>inh (</t>
    </r>
    <r>
      <rPr>
        <b/>
        <sz val="10"/>
        <rFont val="Arial"/>
        <family val="2"/>
      </rPr>
      <t>mg</t>
    </r>
    <r>
      <rPr>
        <sz val="10"/>
        <rFont val="Arial"/>
        <family val="2"/>
      </rPr>
      <t>/m³)</t>
    </r>
  </si>
  <si>
    <r>
      <t>sub (</t>
    </r>
    <r>
      <rPr>
        <b/>
        <sz val="10"/>
        <rFont val="Arial"/>
        <family val="2"/>
      </rPr>
      <t>mg</t>
    </r>
    <r>
      <rPr>
        <sz val="10"/>
        <rFont val="Arial"/>
        <family val="2"/>
      </rPr>
      <t>/m³)</t>
    </r>
  </si>
  <si>
    <r>
      <t>tot (</t>
    </r>
    <r>
      <rPr>
        <b/>
        <sz val="10"/>
        <rFont val="Arial"/>
        <family val="2"/>
      </rPr>
      <t>mg</t>
    </r>
    <r>
      <rPr>
        <sz val="10"/>
        <rFont val="Arial"/>
        <family val="2"/>
      </rPr>
      <t>/m³)</t>
    </r>
  </si>
  <si>
    <t>center</t>
  </si>
  <si>
    <t>50x50x10</t>
  </si>
  <si>
    <t>concrete</t>
  </si>
  <si>
    <t>t</t>
  </si>
  <si>
    <t>GSF a</t>
  </si>
  <si>
    <t>GSF b</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</si>
</sst>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0.00000000000"/>
    <numFmt numFmtId="175" formatCode="0.000000000000"/>
    <numFmt numFmtId="176" formatCode="0.0000000000000"/>
    <numFmt numFmtId="177" formatCode="0.00000000000000"/>
    <numFmt numFmtId="178" formatCode="0.000000000000000"/>
    <numFmt numFmtId="179" formatCode="0.0000000000000000"/>
    <numFmt numFmtId="180" formatCode="0.00000000000000000"/>
    <numFmt numFmtId="181" formatCode="0.000000000000000000"/>
    <numFmt numFmtId="182" formatCode="0.0000000000000000000"/>
    <numFmt numFmtId="183" formatCode="0.00000000000000000000"/>
    <numFmt numFmtId="184" formatCode="0.000000000000000000000"/>
    <numFmt numFmtId="185" formatCode="0.0000000000000000000000"/>
    <numFmt numFmtId="186" formatCode="0.00000000000000000000000"/>
    <numFmt numFmtId="187" formatCode="0.000000000000000000000000"/>
    <numFmt numFmtId="188" formatCode="0.0000000000000000000000000"/>
    <numFmt numFmtId="189" formatCode="0.00000000000000000000000000"/>
    <numFmt numFmtId="190" formatCode="0.000000000000000000000000000"/>
    <numFmt numFmtId="191" formatCode="0.0000000000000000000000000000"/>
    <numFmt numFmtId="192" formatCode="0.0"/>
    <numFmt numFmtId="193" formatCode="0.0E+00"/>
    <numFmt numFmtId="194" formatCode="0E+00"/>
    <numFmt numFmtId="195" formatCode="0.00000E+00"/>
    <numFmt numFmtId="196" formatCode="0.0000E+00"/>
    <numFmt numFmtId="197" formatCode="0.000E+00"/>
    <numFmt numFmtId="198" formatCode="_(* #,##0_);_(* \(#,##0\);_(* &quot;-&quot;??_);_(@_)"/>
    <numFmt numFmtId="199" formatCode="[$-409]dddd\,\ mmmm\ dd\,\ yyyy"/>
    <numFmt numFmtId="200" formatCode="&quot;Yes&quot;;&quot;Yes&quot;;&quot;No&quot;"/>
    <numFmt numFmtId="201" formatCode="&quot;True&quot;;&quot;True&quot;;&quot;False&quot;"/>
    <numFmt numFmtId="202" formatCode="&quot;On&quot;;&quot;On&quot;;&quot;Off&quot;"/>
    <numFmt numFmtId="203" formatCode="[$€-2]\ #,##0.00_);[Red]\([$€-2]\ #,##0.00\)"/>
  </numFmts>
  <fonts count="46">
    <font>
      <sz val="10"/>
      <name val="Arial"/>
      <family val="0"/>
    </font>
    <font>
      <sz val="11"/>
      <name val="Arial"/>
      <family val="2"/>
    </font>
    <font>
      <sz val="11"/>
      <color indexed="8"/>
      <name val="Calibri"/>
      <family val="2"/>
    </font>
    <font>
      <b/>
      <sz val="10"/>
      <name val="Arial"/>
      <family val="2"/>
    </font>
    <font>
      <b/>
      <i/>
      <sz val="10"/>
      <name val="Arial"/>
      <family val="2"/>
    </font>
    <font>
      <vertAlign val="subscript"/>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b/>
      <sz val="16"/>
      <color theme="0"/>
      <name val="Arial"/>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A4D7A1"/>
        <bgColor indexed="64"/>
      </patternFill>
    </fill>
    <fill>
      <patternFill patternType="solid">
        <fgColor rgb="FFFCD5B4"/>
        <bgColor indexed="64"/>
      </patternFill>
    </fill>
    <fill>
      <patternFill patternType="solid">
        <fgColor rgb="FFB8CCE4"/>
        <bgColor indexed="64"/>
      </patternFill>
    </fill>
    <fill>
      <patternFill patternType="solid">
        <fgColor rgb="FFFF0000"/>
        <bgColor indexed="64"/>
      </patternFill>
    </fill>
    <fill>
      <patternFill patternType="solid">
        <fgColor rgb="FF0066FF"/>
        <bgColor indexed="64"/>
      </patternFill>
    </fill>
    <fill>
      <patternFill patternType="solid">
        <fgColor rgb="FF9900FF"/>
        <bgColor indexed="64"/>
      </patternFill>
    </fill>
    <fill>
      <patternFill patternType="solid">
        <fgColor rgb="FFCC00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style="thin"/>
      <bottom style="thick"/>
    </border>
    <border>
      <left/>
      <right/>
      <top style="thin"/>
      <bottom style="thick"/>
    </border>
    <border>
      <left style="thick"/>
      <right/>
      <top style="thin"/>
      <bottom style="thick"/>
    </border>
    <border>
      <left style="thick"/>
      <right style="thick"/>
      <top style="thick"/>
      <bottom style="thick"/>
    </border>
    <border>
      <left>
        <color indexed="63"/>
      </left>
      <right style="thick"/>
      <top>
        <color indexed="63"/>
      </top>
      <bottom style="thin"/>
    </border>
    <border>
      <left style="thick"/>
      <right>
        <color indexed="63"/>
      </right>
      <top>
        <color indexed="63"/>
      </top>
      <bottom style="thin"/>
    </border>
    <border>
      <left>
        <color indexed="63"/>
      </left>
      <right style="thick"/>
      <top>
        <color indexed="63"/>
      </top>
      <bottom style="thick"/>
    </border>
    <border>
      <left style="thick"/>
      <right>
        <color indexed="63"/>
      </right>
      <top>
        <color indexed="63"/>
      </top>
      <bottom style="thick"/>
    </border>
    <border>
      <left>
        <color indexed="63"/>
      </left>
      <right style="thick"/>
      <top style="thin"/>
      <bottom>
        <color indexed="63"/>
      </bottom>
    </border>
    <border>
      <left>
        <color indexed="63"/>
      </left>
      <right style="thick"/>
      <top>
        <color indexed="63"/>
      </top>
      <bottom>
        <color indexed="63"/>
      </bottom>
    </border>
    <border>
      <left>
        <color indexed="63"/>
      </left>
      <right style="thick"/>
      <top style="thick"/>
      <bottom>
        <color indexed="63"/>
      </bottom>
    </border>
    <border>
      <left style="thick"/>
      <right>
        <color indexed="63"/>
      </right>
      <top style="thick"/>
      <bottom>
        <color indexed="63"/>
      </bottom>
    </border>
    <border>
      <left style="thick"/>
      <right style="thin"/>
      <top>
        <color indexed="63"/>
      </top>
      <bottom style="thick"/>
    </border>
    <border>
      <left style="thick"/>
      <right style="thin"/>
      <top style="thin"/>
      <bottom>
        <color indexed="63"/>
      </bottom>
    </border>
    <border>
      <left style="thick"/>
      <right style="thin"/>
      <top>
        <color indexed="63"/>
      </top>
      <bottom>
        <color indexed="63"/>
      </bottom>
    </border>
    <border>
      <left style="thick"/>
      <right style="thin"/>
      <top style="thick"/>
      <bottom>
        <color indexed="63"/>
      </bottom>
    </border>
    <border>
      <left>
        <color indexed="63"/>
      </left>
      <right>
        <color indexed="63"/>
      </right>
      <top>
        <color indexed="63"/>
      </top>
      <bottom style="thick"/>
    </border>
    <border>
      <left style="thin"/>
      <right style="thin"/>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style="thin"/>
      <bottom>
        <color indexed="63"/>
      </bottom>
    </border>
    <border>
      <left style="thin"/>
      <right style="thick"/>
      <top style="thin"/>
      <bottom>
        <color indexed="63"/>
      </bottom>
    </border>
    <border>
      <left style="thick"/>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ck"/>
      <bottom>
        <color indexed="63"/>
      </bottom>
    </border>
    <border>
      <left>
        <color indexed="63"/>
      </left>
      <right>
        <color indexed="63"/>
      </right>
      <top style="thick"/>
      <bottom>
        <color indexed="63"/>
      </bottom>
    </border>
    <border>
      <left style="thick"/>
      <right/>
      <top style="thick"/>
      <bottom style="thin"/>
    </border>
    <border>
      <left/>
      <right/>
      <top style="thick"/>
      <bottom style="thin"/>
    </border>
    <border>
      <left/>
      <right style="thick"/>
      <top style="thick"/>
      <bottom style="thin"/>
    </border>
    <border>
      <left style="thick"/>
      <right/>
      <top style="thick"/>
      <bottom style="thick"/>
    </border>
    <border>
      <left/>
      <right/>
      <top style="thick"/>
      <bottom style="thick"/>
    </border>
    <border>
      <left/>
      <right style="thick"/>
      <top style="thick"/>
      <bottom style="thick"/>
    </border>
    <border>
      <left style="medium"/>
      <right>
        <color indexed="63"/>
      </right>
      <top>
        <color indexed="63"/>
      </top>
      <bottom>
        <color indexed="63"/>
      </bottom>
    </border>
  </borders>
  <cellStyleXfs count="4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2"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8">
    <xf numFmtId="0" fontId="0" fillId="0" borderId="0" xfId="0" applyAlignment="1">
      <alignment/>
    </xf>
    <xf numFmtId="0" fontId="0" fillId="0"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xf>
    <xf numFmtId="0" fontId="0" fillId="0" borderId="10" xfId="0" applyBorder="1" applyAlignment="1">
      <alignment horizontal="left"/>
    </xf>
    <xf numFmtId="0" fontId="0" fillId="0" borderId="10" xfId="414" applyBorder="1" applyAlignment="1">
      <alignment horizontal="left"/>
      <protection/>
    </xf>
    <xf numFmtId="0" fontId="0" fillId="0" borderId="11" xfId="414" applyBorder="1" applyAlignment="1">
      <alignment horizontal="left"/>
      <protection/>
    </xf>
    <xf numFmtId="0" fontId="0" fillId="0" borderId="12" xfId="414" applyBorder="1" applyAlignment="1">
      <alignment horizontal="left"/>
      <protection/>
    </xf>
    <xf numFmtId="0" fontId="3" fillId="0" borderId="13" xfId="414" applyFont="1" applyBorder="1">
      <alignment/>
      <protection/>
    </xf>
    <xf numFmtId="0" fontId="0" fillId="33" borderId="13" xfId="414" applyFill="1" applyBorder="1">
      <alignment/>
      <protection/>
    </xf>
    <xf numFmtId="0" fontId="0" fillId="34" borderId="13" xfId="414" applyFill="1" applyBorder="1">
      <alignment/>
      <protection/>
    </xf>
    <xf numFmtId="11" fontId="43" fillId="34" borderId="0" xfId="0" applyNumberFormat="1" applyFont="1" applyFill="1" applyAlignment="1">
      <alignment horizontal="center" vertical="center"/>
    </xf>
    <xf numFmtId="11" fontId="0" fillId="8" borderId="14" xfId="0" applyNumberFormat="1" applyFont="1" applyFill="1" applyBorder="1" applyAlignment="1">
      <alignment horizontal="left" vertical="center"/>
    </xf>
    <xf numFmtId="11" fontId="0" fillId="8" borderId="15" xfId="0" applyNumberFormat="1" applyFont="1" applyFill="1" applyBorder="1" applyAlignment="1">
      <alignment horizontal="right" vertical="center"/>
    </xf>
    <xf numFmtId="192" fontId="0" fillId="0" borderId="0" xfId="0" applyNumberFormat="1" applyFont="1" applyAlignment="1">
      <alignment horizontal="center" vertical="center"/>
    </xf>
    <xf numFmtId="0" fontId="0" fillId="8" borderId="16" xfId="0" applyFont="1" applyFill="1" applyBorder="1" applyAlignment="1">
      <alignment horizontal="left" vertical="center"/>
    </xf>
    <xf numFmtId="11" fontId="3" fillId="8" borderId="17" xfId="0" applyNumberFormat="1" applyFont="1" applyFill="1" applyBorder="1" applyAlignment="1">
      <alignment horizontal="right" vertical="center"/>
    </xf>
    <xf numFmtId="0" fontId="0" fillId="8" borderId="18" xfId="0" applyFont="1" applyFill="1" applyBorder="1" applyAlignment="1">
      <alignment horizontal="left" vertical="center"/>
    </xf>
    <xf numFmtId="11" fontId="3" fillId="8" borderId="15" xfId="0" applyNumberFormat="1" applyFont="1" applyFill="1" applyBorder="1" applyAlignment="1">
      <alignment horizontal="right" vertical="center"/>
    </xf>
    <xf numFmtId="0" fontId="0" fillId="8" borderId="19" xfId="0" applyFont="1" applyFill="1" applyBorder="1" applyAlignment="1">
      <alignment horizontal="left" vertical="center"/>
    </xf>
    <xf numFmtId="0" fontId="0" fillId="8" borderId="20" xfId="0" applyFont="1" applyFill="1" applyBorder="1" applyAlignment="1">
      <alignment horizontal="left" vertical="center"/>
    </xf>
    <xf numFmtId="11" fontId="3" fillId="8" borderId="21" xfId="0" applyNumberFormat="1" applyFont="1" applyFill="1" applyBorder="1" applyAlignment="1">
      <alignment horizontal="right" vertical="center"/>
    </xf>
    <xf numFmtId="1" fontId="0"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NumberFormat="1" applyFont="1" applyFill="1" applyAlignment="1">
      <alignment horizontal="center" vertical="center"/>
    </xf>
    <xf numFmtId="11" fontId="0" fillId="0" borderId="0" xfId="0" applyNumberFormat="1" applyFont="1" applyAlignment="1">
      <alignment vertical="center"/>
    </xf>
    <xf numFmtId="0" fontId="0" fillId="33" borderId="0" xfId="0" applyNumberFormat="1" applyFont="1" applyFill="1" applyAlignment="1">
      <alignment horizontal="center" vertical="center"/>
    </xf>
    <xf numFmtId="0" fontId="0" fillId="33" borderId="0" xfId="0" applyFont="1" applyFill="1" applyAlignment="1">
      <alignment horizontal="center" vertical="center"/>
    </xf>
    <xf numFmtId="1" fontId="0" fillId="33" borderId="0" xfId="0" applyNumberFormat="1" applyFont="1" applyFill="1" applyAlignment="1">
      <alignment horizontal="center" vertical="center"/>
    </xf>
    <xf numFmtId="0" fontId="0" fillId="0" borderId="0" xfId="0" applyNumberFormat="1" applyFont="1" applyAlignment="1">
      <alignment horizontal="center" vertical="center"/>
    </xf>
    <xf numFmtId="11" fontId="0" fillId="8" borderId="22" xfId="0" applyNumberFormat="1" applyFont="1" applyFill="1" applyBorder="1" applyAlignment="1">
      <alignment horizontal="right" vertical="center"/>
    </xf>
    <xf numFmtId="0" fontId="0" fillId="13" borderId="23" xfId="0" applyFont="1" applyFill="1" applyBorder="1" applyAlignment="1">
      <alignment horizontal="right" vertical="center"/>
    </xf>
    <xf numFmtId="0" fontId="0" fillId="13" borderId="16" xfId="0" applyFont="1" applyFill="1" applyBorder="1" applyAlignment="1">
      <alignment horizontal="left" vertical="center"/>
    </xf>
    <xf numFmtId="0" fontId="3" fillId="13" borderId="17" xfId="0" applyFont="1" applyFill="1" applyBorder="1" applyAlignment="1">
      <alignment horizontal="right" vertical="center"/>
    </xf>
    <xf numFmtId="0" fontId="0" fillId="13" borderId="24" xfId="0" applyFont="1" applyFill="1" applyBorder="1" applyAlignment="1">
      <alignment horizontal="right" vertical="center"/>
    </xf>
    <xf numFmtId="0" fontId="0" fillId="35" borderId="19" xfId="0" applyFont="1" applyFill="1" applyBorder="1" applyAlignment="1">
      <alignment horizontal="left" vertical="center"/>
    </xf>
    <xf numFmtId="11" fontId="0" fillId="0" borderId="0" xfId="0" applyNumberFormat="1" applyFont="1" applyAlignment="1">
      <alignment horizontal="center" vertical="center"/>
    </xf>
    <xf numFmtId="0" fontId="0" fillId="0" borderId="0" xfId="0" applyFont="1" applyFill="1" applyBorder="1" applyAlignment="1">
      <alignment vertical="center"/>
    </xf>
    <xf numFmtId="0" fontId="0" fillId="13" borderId="25" xfId="0" applyFont="1" applyFill="1" applyBorder="1" applyAlignment="1">
      <alignment horizontal="right" vertical="center"/>
    </xf>
    <xf numFmtId="11" fontId="0" fillId="33" borderId="0" xfId="0" applyNumberFormat="1" applyFont="1" applyFill="1" applyAlignment="1">
      <alignment horizontal="center" vertical="center"/>
    </xf>
    <xf numFmtId="11" fontId="0" fillId="8" borderId="16" xfId="0" applyNumberFormat="1" applyFont="1" applyFill="1" applyBorder="1" applyAlignment="1">
      <alignment horizontal="left" vertical="center"/>
    </xf>
    <xf numFmtId="0" fontId="0" fillId="13" borderId="22" xfId="0" applyFont="1" applyFill="1" applyBorder="1" applyAlignment="1">
      <alignment horizontal="right" vertical="center"/>
    </xf>
    <xf numFmtId="0" fontId="3" fillId="13" borderId="24" xfId="0" applyFont="1" applyFill="1" applyBorder="1" applyAlignment="1">
      <alignment horizontal="right" vertical="center"/>
    </xf>
    <xf numFmtId="11" fontId="0" fillId="8" borderId="26" xfId="0" applyNumberFormat="1" applyFont="1" applyFill="1" applyBorder="1" applyAlignment="1">
      <alignment horizontal="left" vertical="center"/>
    </xf>
    <xf numFmtId="11" fontId="3" fillId="8" borderId="27" xfId="0" applyNumberFormat="1" applyFont="1" applyFill="1" applyBorder="1" applyAlignment="1">
      <alignment horizontal="center" vertical="center"/>
    </xf>
    <xf numFmtId="11" fontId="3" fillId="8" borderId="26" xfId="0" applyNumberFormat="1" applyFont="1" applyFill="1" applyBorder="1" applyAlignment="1">
      <alignment horizontal="right" vertical="center"/>
    </xf>
    <xf numFmtId="11" fontId="0" fillId="13" borderId="26" xfId="0" applyNumberFormat="1" applyFont="1" applyFill="1" applyBorder="1" applyAlignment="1">
      <alignment horizontal="left" vertical="center"/>
    </xf>
    <xf numFmtId="11" fontId="3" fillId="13" borderId="17" xfId="0" applyNumberFormat="1" applyFont="1" applyFill="1" applyBorder="1" applyAlignment="1">
      <alignment horizontal="right" vertical="center"/>
    </xf>
    <xf numFmtId="11" fontId="0" fillId="8" borderId="0" xfId="0" applyNumberFormat="1" applyFont="1" applyFill="1" applyBorder="1" applyAlignment="1">
      <alignment horizontal="left" vertical="center"/>
    </xf>
    <xf numFmtId="11" fontId="0" fillId="13" borderId="0" xfId="0" applyNumberFormat="1" applyFont="1" applyFill="1" applyBorder="1" applyAlignment="1">
      <alignment horizontal="left" vertical="center"/>
    </xf>
    <xf numFmtId="11" fontId="0" fillId="8" borderId="28" xfId="0" applyNumberFormat="1" applyFont="1" applyFill="1" applyBorder="1" applyAlignment="1">
      <alignment horizontal="left" vertical="center"/>
    </xf>
    <xf numFmtId="0" fontId="0" fillId="13" borderId="21" xfId="0" applyFont="1" applyFill="1" applyBorder="1" applyAlignment="1">
      <alignment horizontal="right" vertical="center"/>
    </xf>
    <xf numFmtId="11" fontId="0" fillId="13" borderId="28" xfId="0" applyNumberFormat="1" applyFont="1" applyFill="1" applyBorder="1" applyAlignment="1">
      <alignment horizontal="left" vertical="center"/>
    </xf>
    <xf numFmtId="11" fontId="3" fillId="8" borderId="29" xfId="0" applyNumberFormat="1" applyFont="1" applyFill="1" applyBorder="1" applyAlignment="1">
      <alignment horizontal="right" vertical="center"/>
    </xf>
    <xf numFmtId="0" fontId="0" fillId="13" borderId="18" xfId="0" applyFont="1" applyFill="1" applyBorder="1" applyAlignment="1">
      <alignment horizontal="left" vertical="center"/>
    </xf>
    <xf numFmtId="0" fontId="3" fillId="13" borderId="30" xfId="0" applyFont="1" applyFill="1" applyBorder="1" applyAlignment="1">
      <alignment horizontal="right" vertical="center"/>
    </xf>
    <xf numFmtId="11" fontId="3" fillId="13" borderId="27" xfId="0" applyNumberFormat="1" applyFont="1" applyFill="1" applyBorder="1" applyAlignment="1">
      <alignment horizontal="center" vertical="center"/>
    </xf>
    <xf numFmtId="0" fontId="0" fillId="13" borderId="17" xfId="0" applyFont="1" applyFill="1" applyBorder="1" applyAlignment="1">
      <alignment horizontal="right" vertical="center"/>
    </xf>
    <xf numFmtId="11" fontId="0" fillId="8" borderId="31" xfId="0" applyNumberFormat="1" applyFont="1" applyFill="1" applyBorder="1" applyAlignment="1">
      <alignment horizontal="left" vertical="center"/>
    </xf>
    <xf numFmtId="11" fontId="0" fillId="8" borderId="32" xfId="0" applyNumberFormat="1" applyFont="1" applyFill="1" applyBorder="1" applyAlignment="1">
      <alignment horizontal="right" vertical="center"/>
    </xf>
    <xf numFmtId="11" fontId="0" fillId="8" borderId="18" xfId="0" applyNumberFormat="1" applyFont="1" applyFill="1" applyBorder="1" applyAlignment="1">
      <alignment horizontal="left" vertical="center"/>
    </xf>
    <xf numFmtId="11" fontId="3" fillId="8" borderId="33" xfId="0" applyNumberFormat="1" applyFont="1" applyFill="1" applyBorder="1" applyAlignment="1">
      <alignment horizontal="center" vertical="center"/>
    </xf>
    <xf numFmtId="11" fontId="3" fillId="8" borderId="28" xfId="0" applyNumberFormat="1" applyFont="1" applyFill="1" applyBorder="1" applyAlignment="1">
      <alignment horizontal="right" vertical="center"/>
    </xf>
    <xf numFmtId="0" fontId="0" fillId="13" borderId="31" xfId="0" applyFont="1" applyFill="1" applyBorder="1" applyAlignment="1">
      <alignment horizontal="left" vertical="center"/>
    </xf>
    <xf numFmtId="0" fontId="0" fillId="13" borderId="30" xfId="0" applyFont="1" applyFill="1" applyBorder="1" applyAlignment="1">
      <alignment horizontal="right" vertical="center"/>
    </xf>
    <xf numFmtId="11" fontId="0" fillId="13" borderId="18" xfId="0" applyNumberFormat="1" applyFont="1" applyFill="1" applyBorder="1" applyAlignment="1">
      <alignment horizontal="left" vertical="center"/>
    </xf>
    <xf numFmtId="11" fontId="3" fillId="13" borderId="30" xfId="0" applyNumberFormat="1" applyFont="1" applyFill="1" applyBorder="1" applyAlignment="1">
      <alignment horizontal="right" vertical="center"/>
    </xf>
    <xf numFmtId="11" fontId="3" fillId="8" borderId="34" xfId="0" applyNumberFormat="1" applyFont="1" applyFill="1" applyBorder="1" applyAlignment="1">
      <alignment horizontal="center" vertical="center"/>
    </xf>
    <xf numFmtId="0" fontId="0" fillId="13" borderId="32" xfId="0" applyFont="1" applyFill="1" applyBorder="1" applyAlignment="1">
      <alignment horizontal="right" vertical="center"/>
    </xf>
    <xf numFmtId="11" fontId="0" fillId="13" borderId="14" xfId="0" applyNumberFormat="1" applyFont="1" applyFill="1" applyBorder="1" applyAlignment="1">
      <alignment horizontal="left" vertical="center"/>
    </xf>
    <xf numFmtId="11" fontId="3" fillId="13" borderId="34" xfId="0" applyNumberFormat="1" applyFont="1" applyFill="1" applyBorder="1" applyAlignment="1">
      <alignment horizontal="center" vertical="center"/>
    </xf>
    <xf numFmtId="11" fontId="3" fillId="13" borderId="15" xfId="0" applyNumberFormat="1" applyFont="1" applyFill="1" applyBorder="1" applyAlignment="1">
      <alignment horizontal="right" vertical="center"/>
    </xf>
    <xf numFmtId="11" fontId="3" fillId="8" borderId="32" xfId="0" applyNumberFormat="1" applyFont="1" applyFill="1" applyBorder="1" applyAlignment="1">
      <alignment horizontal="right" vertical="center"/>
    </xf>
    <xf numFmtId="11" fontId="0" fillId="8" borderId="19" xfId="0" applyNumberFormat="1" applyFont="1" applyFill="1" applyBorder="1" applyAlignment="1">
      <alignment horizontal="left" vertical="center"/>
    </xf>
    <xf numFmtId="11" fontId="3" fillId="8" borderId="35" xfId="0" applyNumberFormat="1" applyFont="1" applyFill="1" applyBorder="1" applyAlignment="1">
      <alignment horizontal="center" vertical="center"/>
    </xf>
    <xf numFmtId="11" fontId="3" fillId="8" borderId="0" xfId="0" applyNumberFormat="1" applyFont="1" applyFill="1" applyBorder="1" applyAlignment="1">
      <alignment horizontal="right" vertical="center"/>
    </xf>
    <xf numFmtId="0" fontId="0" fillId="13" borderId="19" xfId="0" applyFont="1" applyFill="1" applyBorder="1" applyAlignment="1">
      <alignment horizontal="left" vertical="center"/>
    </xf>
    <xf numFmtId="0" fontId="3" fillId="13" borderId="32" xfId="0" applyFont="1" applyFill="1" applyBorder="1" applyAlignment="1">
      <alignment horizontal="right" vertical="center"/>
    </xf>
    <xf numFmtId="11" fontId="0" fillId="13" borderId="19" xfId="0" applyNumberFormat="1" applyFont="1" applyFill="1" applyBorder="1" applyAlignment="1">
      <alignment horizontal="left" vertical="center"/>
    </xf>
    <xf numFmtId="11" fontId="3" fillId="13" borderId="35" xfId="0" applyNumberFormat="1" applyFont="1" applyFill="1" applyBorder="1" applyAlignment="1">
      <alignment horizontal="center" vertical="center"/>
    </xf>
    <xf numFmtId="11" fontId="3" fillId="13" borderId="32" xfId="0" applyNumberFormat="1" applyFont="1" applyFill="1" applyBorder="1" applyAlignment="1">
      <alignment horizontal="right" vertical="center"/>
    </xf>
    <xf numFmtId="11" fontId="0" fillId="8" borderId="21" xfId="0" applyNumberFormat="1" applyFont="1" applyFill="1" applyBorder="1" applyAlignment="1">
      <alignment horizontal="right" vertical="center"/>
    </xf>
    <xf numFmtId="11" fontId="0" fillId="8" borderId="20" xfId="0" applyNumberFormat="1" applyFont="1" applyFill="1" applyBorder="1" applyAlignment="1">
      <alignment horizontal="left" vertical="center"/>
    </xf>
    <xf numFmtId="11" fontId="3" fillId="8" borderId="36" xfId="0" applyNumberFormat="1" applyFont="1" applyFill="1" applyBorder="1" applyAlignment="1">
      <alignment horizontal="center" vertical="center"/>
    </xf>
    <xf numFmtId="11" fontId="3" fillId="8" borderId="37" xfId="0" applyNumberFormat="1" applyFont="1" applyFill="1" applyBorder="1" applyAlignment="1">
      <alignment horizontal="right" vertical="center"/>
    </xf>
    <xf numFmtId="0" fontId="3" fillId="13" borderId="21" xfId="0" applyFont="1" applyFill="1" applyBorder="1" applyAlignment="1">
      <alignment horizontal="right" vertical="center"/>
    </xf>
    <xf numFmtId="0" fontId="0" fillId="13" borderId="20" xfId="0" applyFont="1" applyFill="1" applyBorder="1" applyAlignment="1">
      <alignment horizontal="left" vertical="center"/>
    </xf>
    <xf numFmtId="0" fontId="0" fillId="13" borderId="21" xfId="0" applyFont="1" applyFill="1" applyBorder="1" applyAlignment="1">
      <alignment horizontal="center" vertical="center"/>
    </xf>
    <xf numFmtId="11" fontId="0" fillId="13" borderId="20" xfId="0" applyNumberFormat="1" applyFont="1" applyFill="1" applyBorder="1" applyAlignment="1">
      <alignment horizontal="left" vertical="center"/>
    </xf>
    <xf numFmtId="11" fontId="3" fillId="13" borderId="36" xfId="0" applyNumberFormat="1" applyFont="1" applyFill="1" applyBorder="1" applyAlignment="1">
      <alignment horizontal="center" vertical="center"/>
    </xf>
    <xf numFmtId="11" fontId="3" fillId="13" borderId="21" xfId="0" applyNumberFormat="1" applyFont="1" applyFill="1" applyBorder="1" applyAlignment="1">
      <alignment horizontal="right" vertical="center"/>
    </xf>
    <xf numFmtId="0" fontId="43" fillId="34" borderId="35" xfId="0" applyNumberFormat="1" applyFont="1" applyFill="1" applyBorder="1" applyAlignment="1">
      <alignment horizontal="center" vertical="center"/>
    </xf>
    <xf numFmtId="11" fontId="43" fillId="34" borderId="35" xfId="0" applyNumberFormat="1" applyFont="1" applyFill="1" applyBorder="1" applyAlignment="1">
      <alignment horizontal="center" vertical="center"/>
    </xf>
    <xf numFmtId="0" fontId="0" fillId="0" borderId="0" xfId="0" applyFont="1" applyFill="1" applyAlignment="1">
      <alignment/>
    </xf>
    <xf numFmtId="0" fontId="43" fillId="34" borderId="35" xfId="0" applyFont="1" applyFill="1" applyBorder="1" applyAlignment="1">
      <alignment horizontal="center" vertical="center"/>
    </xf>
    <xf numFmtId="0" fontId="43" fillId="34" borderId="0" xfId="0" applyNumberFormat="1" applyFont="1" applyFill="1" applyAlignment="1">
      <alignment horizontal="center" vertical="center"/>
    </xf>
    <xf numFmtId="0" fontId="43" fillId="34" borderId="0" xfId="0" applyFont="1" applyFill="1" applyAlignment="1">
      <alignment horizontal="center" vertical="center"/>
    </xf>
    <xf numFmtId="11" fontId="43" fillId="34" borderId="35" xfId="0" applyNumberFormat="1" applyFont="1" applyFill="1" applyBorder="1" applyAlignment="1">
      <alignment horizontal="center"/>
    </xf>
    <xf numFmtId="11" fontId="43" fillId="34" borderId="34" xfId="0" applyNumberFormat="1" applyFont="1" applyFill="1" applyBorder="1" applyAlignment="1">
      <alignment horizontal="center"/>
    </xf>
    <xf numFmtId="0" fontId="0" fillId="0" borderId="0" xfId="0" applyFont="1" applyAlignment="1">
      <alignment horizontal="center" vertical="center"/>
    </xf>
    <xf numFmtId="192" fontId="43" fillId="34" borderId="35" xfId="0" applyNumberFormat="1" applyFont="1" applyFill="1" applyBorder="1" applyAlignment="1">
      <alignment horizontal="center" vertical="center"/>
    </xf>
    <xf numFmtId="11" fontId="43" fillId="34" borderId="35" xfId="414" applyNumberFormat="1" applyFont="1" applyFill="1" applyBorder="1" applyAlignment="1">
      <alignment horizontal="center" vertical="center" wrapText="1"/>
      <protection/>
    </xf>
    <xf numFmtId="11" fontId="43" fillId="34" borderId="33" xfId="414" applyNumberFormat="1" applyFont="1" applyFill="1" applyBorder="1" applyAlignment="1">
      <alignment horizontal="center" vertical="center" wrapText="1"/>
      <protection/>
    </xf>
    <xf numFmtId="0" fontId="0" fillId="0" borderId="0" xfId="412">
      <alignment/>
      <protection/>
    </xf>
    <xf numFmtId="0" fontId="0" fillId="0" borderId="0" xfId="412" applyFont="1">
      <alignment/>
      <protection/>
    </xf>
    <xf numFmtId="0" fontId="0" fillId="0" borderId="0" xfId="412" applyFont="1" applyFill="1">
      <alignment/>
      <protection/>
    </xf>
    <xf numFmtId="11" fontId="3" fillId="13" borderId="33" xfId="0" applyNumberFormat="1" applyFont="1" applyFill="1" applyBorder="1" applyAlignment="1">
      <alignment horizontal="center" vertical="center"/>
    </xf>
    <xf numFmtId="1" fontId="43" fillId="34" borderId="35" xfId="0" applyNumberFormat="1" applyFont="1" applyFill="1" applyBorder="1" applyAlignment="1">
      <alignment horizontal="center" vertical="center"/>
    </xf>
    <xf numFmtId="11" fontId="43" fillId="34" borderId="35" xfId="414" applyNumberFormat="1" applyFont="1" applyFill="1" applyBorder="1" applyAlignment="1">
      <alignment horizontal="center" vertical="center"/>
      <protection/>
    </xf>
    <xf numFmtId="11" fontId="43" fillId="34" borderId="33" xfId="414" applyNumberFormat="1" applyFont="1" applyFill="1" applyBorder="1" applyAlignment="1">
      <alignment horizontal="center" vertical="center"/>
      <protection/>
    </xf>
    <xf numFmtId="11" fontId="43" fillId="34" borderId="35" xfId="412" applyNumberFormat="1" applyFont="1" applyFill="1" applyBorder="1" applyAlignment="1">
      <alignment horizontal="center"/>
      <protection/>
    </xf>
    <xf numFmtId="11" fontId="43" fillId="34" borderId="34" xfId="412" applyNumberFormat="1" applyFont="1" applyFill="1" applyBorder="1" applyAlignment="1">
      <alignment horizontal="center"/>
      <protection/>
    </xf>
    <xf numFmtId="11" fontId="43" fillId="34" borderId="35" xfId="414" applyNumberFormat="1" applyFont="1" applyFill="1" applyBorder="1" applyAlignment="1">
      <alignment horizontal="center" vertical="center"/>
      <protection/>
    </xf>
    <xf numFmtId="11" fontId="43" fillId="34" borderId="33" xfId="414" applyNumberFormat="1" applyFont="1" applyFill="1" applyBorder="1" applyAlignment="1">
      <alignment horizontal="center" vertical="center"/>
      <protection/>
    </xf>
    <xf numFmtId="11" fontId="43" fillId="34" borderId="35" xfId="412" applyNumberFormat="1" applyFont="1" applyFill="1" applyBorder="1" applyAlignment="1">
      <alignment horizontal="center"/>
      <protection/>
    </xf>
    <xf numFmtId="11" fontId="43" fillId="34" borderId="34" xfId="412" applyNumberFormat="1" applyFont="1" applyFill="1" applyBorder="1" applyAlignment="1">
      <alignment horizontal="center"/>
      <protection/>
    </xf>
    <xf numFmtId="0" fontId="3" fillId="0" borderId="0" xfId="0" applyFont="1" applyAlignment="1">
      <alignment vertical="center"/>
    </xf>
    <xf numFmtId="192" fontId="0" fillId="33" borderId="0" xfId="0" applyNumberFormat="1" applyFont="1" applyFill="1" applyAlignment="1">
      <alignment horizontal="center" vertical="center"/>
    </xf>
    <xf numFmtId="0" fontId="0" fillId="0" borderId="38" xfId="414" applyBorder="1" applyAlignment="1">
      <alignment horizontal="left"/>
      <protection/>
    </xf>
    <xf numFmtId="0" fontId="0" fillId="0" borderId="39" xfId="414" applyBorder="1" applyAlignment="1">
      <alignment horizontal="left"/>
      <protection/>
    </xf>
    <xf numFmtId="0" fontId="0" fillId="0" borderId="40" xfId="414" applyBorder="1" applyAlignment="1">
      <alignment horizontal="left"/>
      <protection/>
    </xf>
    <xf numFmtId="0" fontId="3" fillId="0" borderId="21" xfId="414" applyFont="1" applyBorder="1" applyAlignment="1">
      <alignment horizontal="left"/>
      <protection/>
    </xf>
    <xf numFmtId="0" fontId="3" fillId="0" borderId="37" xfId="414" applyFont="1" applyBorder="1" applyAlignment="1">
      <alignment horizontal="left"/>
      <protection/>
    </xf>
    <xf numFmtId="0" fontId="3" fillId="0" borderId="20" xfId="414" applyFont="1" applyBorder="1" applyAlignment="1">
      <alignment horizontal="left"/>
      <protection/>
    </xf>
    <xf numFmtId="0" fontId="4" fillId="0" borderId="0" xfId="414" applyFont="1" applyAlignment="1">
      <alignment horizontal="center"/>
      <protection/>
    </xf>
    <xf numFmtId="0" fontId="0" fillId="0" borderId="0" xfId="0" applyFont="1" applyAlignment="1">
      <alignment horizontal="left" wrapText="1"/>
    </xf>
    <xf numFmtId="0" fontId="3" fillId="36" borderId="0" xfId="0" applyFont="1" applyFill="1" applyAlignment="1">
      <alignment horizontal="center" vertical="center"/>
    </xf>
    <xf numFmtId="0" fontId="3" fillId="35" borderId="0" xfId="0" applyFont="1" applyFill="1" applyAlignment="1">
      <alignment horizontal="center" vertical="center"/>
    </xf>
    <xf numFmtId="0" fontId="6" fillId="13" borderId="41" xfId="0" applyFont="1" applyFill="1" applyBorder="1" applyAlignment="1">
      <alignment horizontal="center" vertical="center"/>
    </xf>
    <xf numFmtId="0" fontId="6" fillId="13" borderId="42" xfId="0" applyFont="1" applyFill="1" applyBorder="1" applyAlignment="1">
      <alignment horizontal="center" vertical="center"/>
    </xf>
    <xf numFmtId="0" fontId="6" fillId="13" borderId="43" xfId="0" applyFont="1" applyFill="1" applyBorder="1" applyAlignment="1">
      <alignment horizontal="center" vertical="center"/>
    </xf>
    <xf numFmtId="0" fontId="6" fillId="8" borderId="41" xfId="0" applyFont="1" applyFill="1" applyBorder="1" applyAlignment="1">
      <alignment horizontal="center" vertical="center"/>
    </xf>
    <xf numFmtId="0" fontId="6" fillId="8" borderId="42" xfId="0" applyFont="1" applyFill="1" applyBorder="1" applyAlignment="1">
      <alignment horizontal="center" vertical="center"/>
    </xf>
    <xf numFmtId="0" fontId="6" fillId="8" borderId="43" xfId="0" applyFont="1" applyFill="1" applyBorder="1" applyAlignment="1">
      <alignment horizontal="center" vertical="center"/>
    </xf>
    <xf numFmtId="0" fontId="44" fillId="37" borderId="44" xfId="0" applyFont="1" applyFill="1" applyBorder="1" applyAlignment="1">
      <alignment horizontal="center" vertical="center"/>
    </xf>
    <xf numFmtId="0" fontId="44" fillId="37" borderId="0" xfId="0" applyFont="1" applyFill="1" applyBorder="1" applyAlignment="1">
      <alignment horizontal="center" vertical="center"/>
    </xf>
    <xf numFmtId="0" fontId="45" fillId="12" borderId="21" xfId="0" applyFont="1" applyFill="1" applyBorder="1" applyAlignment="1">
      <alignment horizontal="center" vertical="center" wrapText="1"/>
    </xf>
    <xf numFmtId="0" fontId="45" fillId="12" borderId="37" xfId="0" applyFont="1" applyFill="1" applyBorder="1" applyAlignment="1">
      <alignment horizontal="center" vertical="center" wrapText="1"/>
    </xf>
    <xf numFmtId="0" fontId="45" fillId="12" borderId="20" xfId="0" applyFont="1" applyFill="1" applyBorder="1" applyAlignment="1">
      <alignment horizontal="center" vertical="center" wrapText="1"/>
    </xf>
    <xf numFmtId="0" fontId="45" fillId="12" borderId="32" xfId="0" applyFont="1" applyFill="1" applyBorder="1" applyAlignment="1">
      <alignment horizontal="center" vertical="center" wrapText="1"/>
    </xf>
    <xf numFmtId="0" fontId="45" fillId="12" borderId="0" xfId="0" applyFont="1" applyFill="1" applyBorder="1" applyAlignment="1">
      <alignment horizontal="center" vertical="center" wrapText="1"/>
    </xf>
    <xf numFmtId="0" fontId="45" fillId="12" borderId="19" xfId="0" applyFont="1" applyFill="1" applyBorder="1" applyAlignment="1">
      <alignment horizontal="center" vertical="center" wrapText="1"/>
    </xf>
    <xf numFmtId="0" fontId="45" fillId="12" borderId="17" xfId="0" applyFont="1" applyFill="1" applyBorder="1" applyAlignment="1">
      <alignment horizontal="center" vertical="center" wrapText="1"/>
    </xf>
    <xf numFmtId="0" fontId="45" fillId="12" borderId="26" xfId="0" applyFont="1" applyFill="1" applyBorder="1" applyAlignment="1">
      <alignment horizontal="center" vertical="center" wrapText="1"/>
    </xf>
    <xf numFmtId="0" fontId="45" fillId="12" borderId="16" xfId="0" applyFont="1" applyFill="1" applyBorder="1" applyAlignment="1">
      <alignment horizontal="center" vertical="center" wrapText="1"/>
    </xf>
    <xf numFmtId="0" fontId="44" fillId="38" borderId="41" xfId="414" applyFont="1" applyFill="1" applyBorder="1" applyAlignment="1">
      <alignment horizontal="center" vertical="center"/>
      <protection/>
    </xf>
    <xf numFmtId="0" fontId="44" fillId="38" borderId="42" xfId="414" applyFont="1" applyFill="1" applyBorder="1" applyAlignment="1">
      <alignment horizontal="center" vertical="center"/>
      <protection/>
    </xf>
    <xf numFmtId="0" fontId="44" fillId="38" borderId="43" xfId="414" applyFont="1" applyFill="1" applyBorder="1" applyAlignment="1">
      <alignment horizontal="center" vertical="center"/>
      <protection/>
    </xf>
    <xf numFmtId="0" fontId="44" fillId="39" borderId="41" xfId="414" applyFont="1" applyFill="1" applyBorder="1" applyAlignment="1">
      <alignment horizontal="center" vertical="center"/>
      <protection/>
    </xf>
    <xf numFmtId="0" fontId="44" fillId="39" borderId="42" xfId="414" applyFont="1" applyFill="1" applyBorder="1" applyAlignment="1">
      <alignment horizontal="center" vertical="center"/>
      <protection/>
    </xf>
    <xf numFmtId="0" fontId="44" fillId="39" borderId="43" xfId="414" applyFont="1" applyFill="1" applyBorder="1" applyAlignment="1">
      <alignment horizontal="center" vertical="center"/>
      <protection/>
    </xf>
    <xf numFmtId="0" fontId="44" fillId="40" borderId="41" xfId="414" applyFont="1" applyFill="1" applyBorder="1" applyAlignment="1">
      <alignment horizontal="center" vertical="center"/>
      <protection/>
    </xf>
    <xf numFmtId="0" fontId="44" fillId="40" borderId="42" xfId="414" applyFont="1" applyFill="1" applyBorder="1" applyAlignment="1">
      <alignment horizontal="center" vertical="center"/>
      <protection/>
    </xf>
    <xf numFmtId="0" fontId="44" fillId="40" borderId="43" xfId="414" applyFont="1" applyFill="1" applyBorder="1" applyAlignment="1">
      <alignment horizontal="center" vertical="center"/>
      <protection/>
    </xf>
  </cellXfs>
  <cellStyles count="409">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3" xfId="21"/>
    <cellStyle name="20% - Accent1 2 3 2" xfId="22"/>
    <cellStyle name="20% - Accent1 2 3 2 2" xfId="23"/>
    <cellStyle name="20% - Accent1 2 3 3" xfId="24"/>
    <cellStyle name="20% - Accent1 2 4" xfId="25"/>
    <cellStyle name="20% - Accent1 2 4 2" xfId="26"/>
    <cellStyle name="20% - Accent1 2 5" xfId="27"/>
    <cellStyle name="20% - Accent1 2 5 2" xfId="28"/>
    <cellStyle name="20% - Accent1 2 6" xfId="29"/>
    <cellStyle name="20% - Accent1 3" xfId="30"/>
    <cellStyle name="20% - Accent1 3 2" xfId="31"/>
    <cellStyle name="20% - Accent1 3 2 2" xfId="32"/>
    <cellStyle name="20% - Accent1 3 3" xfId="33"/>
    <cellStyle name="20% - Accent1 4" xfId="34"/>
    <cellStyle name="20% - Accent1 4 2" xfId="35"/>
    <cellStyle name="20% - Accent1 4 2 2" xfId="36"/>
    <cellStyle name="20% - Accent1 4 3" xfId="37"/>
    <cellStyle name="20% - Accent1 5" xfId="38"/>
    <cellStyle name="20% - Accent1 5 2" xfId="39"/>
    <cellStyle name="20% - Accent1 6" xfId="40"/>
    <cellStyle name="20% - Accent1 6 2" xfId="41"/>
    <cellStyle name="20% - Accent1 7" xfId="42"/>
    <cellStyle name="20% - Accent2" xfId="43"/>
    <cellStyle name="20% - Accent2 2" xfId="44"/>
    <cellStyle name="20% - Accent2 2 2" xfId="45"/>
    <cellStyle name="20% - Accent2 2 2 2" xfId="46"/>
    <cellStyle name="20% - Accent2 2 2 2 2" xfId="47"/>
    <cellStyle name="20% - Accent2 2 2 3" xfId="48"/>
    <cellStyle name="20% - Accent2 2 3" xfId="49"/>
    <cellStyle name="20% - Accent2 2 3 2" xfId="50"/>
    <cellStyle name="20% - Accent2 2 3 2 2" xfId="51"/>
    <cellStyle name="20% - Accent2 2 3 3" xfId="52"/>
    <cellStyle name="20% - Accent2 2 4" xfId="53"/>
    <cellStyle name="20% - Accent2 2 4 2" xfId="54"/>
    <cellStyle name="20% - Accent2 2 5" xfId="55"/>
    <cellStyle name="20% - Accent2 2 5 2" xfId="56"/>
    <cellStyle name="20% - Accent2 2 6" xfId="57"/>
    <cellStyle name="20% - Accent2 3" xfId="58"/>
    <cellStyle name="20% - Accent2 3 2" xfId="59"/>
    <cellStyle name="20% - Accent2 3 2 2" xfId="60"/>
    <cellStyle name="20% - Accent2 3 3" xfId="61"/>
    <cellStyle name="20% - Accent2 4" xfId="62"/>
    <cellStyle name="20% - Accent2 4 2" xfId="63"/>
    <cellStyle name="20% - Accent2 4 2 2" xfId="64"/>
    <cellStyle name="20% - Accent2 4 3" xfId="65"/>
    <cellStyle name="20% - Accent2 5" xfId="66"/>
    <cellStyle name="20% - Accent2 5 2" xfId="67"/>
    <cellStyle name="20% - Accent2 6" xfId="68"/>
    <cellStyle name="20% - Accent2 6 2" xfId="69"/>
    <cellStyle name="20% - Accent2 7" xfId="70"/>
    <cellStyle name="20% - Accent3" xfId="71"/>
    <cellStyle name="20% - Accent3 2" xfId="72"/>
    <cellStyle name="20% - Accent3 2 2" xfId="73"/>
    <cellStyle name="20% - Accent3 2 2 2" xfId="74"/>
    <cellStyle name="20% - Accent3 2 2 2 2" xfId="75"/>
    <cellStyle name="20% - Accent3 2 2 3" xfId="76"/>
    <cellStyle name="20% - Accent3 2 3" xfId="77"/>
    <cellStyle name="20% - Accent3 2 3 2" xfId="78"/>
    <cellStyle name="20% - Accent3 2 3 2 2" xfId="79"/>
    <cellStyle name="20% - Accent3 2 3 3" xfId="80"/>
    <cellStyle name="20% - Accent3 2 4" xfId="81"/>
    <cellStyle name="20% - Accent3 2 4 2" xfId="82"/>
    <cellStyle name="20% - Accent3 2 5" xfId="83"/>
    <cellStyle name="20% - Accent3 2 5 2" xfId="84"/>
    <cellStyle name="20% - Accent3 2 6" xfId="85"/>
    <cellStyle name="20% - Accent3 3" xfId="86"/>
    <cellStyle name="20% - Accent3 3 2" xfId="87"/>
    <cellStyle name="20% - Accent3 3 2 2" xfId="88"/>
    <cellStyle name="20% - Accent3 3 3" xfId="89"/>
    <cellStyle name="20% - Accent3 4" xfId="90"/>
    <cellStyle name="20% - Accent3 4 2" xfId="91"/>
    <cellStyle name="20% - Accent3 4 2 2" xfId="92"/>
    <cellStyle name="20% - Accent3 4 3" xfId="93"/>
    <cellStyle name="20% - Accent3 5" xfId="94"/>
    <cellStyle name="20% - Accent3 5 2" xfId="95"/>
    <cellStyle name="20% - Accent3 6" xfId="96"/>
    <cellStyle name="20% - Accent3 6 2" xfId="97"/>
    <cellStyle name="20% - Accent3 7" xfId="98"/>
    <cellStyle name="20% - Accent4" xfId="99"/>
    <cellStyle name="20% - Accent4 2" xfId="100"/>
    <cellStyle name="20% - Accent4 2 2" xfId="101"/>
    <cellStyle name="20% - Accent4 2 2 2" xfId="102"/>
    <cellStyle name="20% - Accent4 2 2 2 2" xfId="103"/>
    <cellStyle name="20% - Accent4 2 2 3" xfId="104"/>
    <cellStyle name="20% - Accent4 2 3" xfId="105"/>
    <cellStyle name="20% - Accent4 2 3 2" xfId="106"/>
    <cellStyle name="20% - Accent4 2 3 2 2" xfId="107"/>
    <cellStyle name="20% - Accent4 2 3 3" xfId="108"/>
    <cellStyle name="20% - Accent4 2 4" xfId="109"/>
    <cellStyle name="20% - Accent4 2 4 2" xfId="110"/>
    <cellStyle name="20% - Accent4 2 5" xfId="111"/>
    <cellStyle name="20% - Accent4 2 5 2" xfId="112"/>
    <cellStyle name="20% - Accent4 2 6" xfId="113"/>
    <cellStyle name="20% - Accent4 3" xfId="114"/>
    <cellStyle name="20% - Accent4 3 2" xfId="115"/>
    <cellStyle name="20% - Accent4 3 2 2" xfId="116"/>
    <cellStyle name="20% - Accent4 3 3" xfId="117"/>
    <cellStyle name="20% - Accent4 4" xfId="118"/>
    <cellStyle name="20% - Accent4 4 2" xfId="119"/>
    <cellStyle name="20% - Accent4 4 2 2" xfId="120"/>
    <cellStyle name="20% - Accent4 4 3" xfId="121"/>
    <cellStyle name="20% - Accent4 5" xfId="122"/>
    <cellStyle name="20% - Accent4 5 2" xfId="123"/>
    <cellStyle name="20% - Accent4 6" xfId="124"/>
    <cellStyle name="20% - Accent4 6 2" xfId="125"/>
    <cellStyle name="20% - Accent4 7" xfId="126"/>
    <cellStyle name="20% - Accent5" xfId="127"/>
    <cellStyle name="20% - Accent5 2" xfId="128"/>
    <cellStyle name="20% - Accent5 2 2" xfId="129"/>
    <cellStyle name="20% - Accent5 2 2 2" xfId="130"/>
    <cellStyle name="20% - Accent5 2 2 2 2" xfId="131"/>
    <cellStyle name="20% - Accent5 2 2 3" xfId="132"/>
    <cellStyle name="20% - Accent5 2 3" xfId="133"/>
    <cellStyle name="20% - Accent5 2 3 2" xfId="134"/>
    <cellStyle name="20% - Accent5 2 3 2 2" xfId="135"/>
    <cellStyle name="20% - Accent5 2 3 3" xfId="136"/>
    <cellStyle name="20% - Accent5 2 4" xfId="137"/>
    <cellStyle name="20% - Accent5 2 4 2" xfId="138"/>
    <cellStyle name="20% - Accent5 2 5" xfId="139"/>
    <cellStyle name="20% - Accent5 2 5 2" xfId="140"/>
    <cellStyle name="20% - Accent5 2 6" xfId="141"/>
    <cellStyle name="20% - Accent5 3" xfId="142"/>
    <cellStyle name="20% - Accent5 3 2" xfId="143"/>
    <cellStyle name="20% - Accent5 3 2 2" xfId="144"/>
    <cellStyle name="20% - Accent5 3 3" xfId="145"/>
    <cellStyle name="20% - Accent5 4" xfId="146"/>
    <cellStyle name="20% - Accent5 4 2" xfId="147"/>
    <cellStyle name="20% - Accent5 4 2 2" xfId="148"/>
    <cellStyle name="20% - Accent5 4 3" xfId="149"/>
    <cellStyle name="20% - Accent5 5" xfId="150"/>
    <cellStyle name="20% - Accent5 5 2" xfId="151"/>
    <cellStyle name="20% - Accent5 6" xfId="152"/>
    <cellStyle name="20% - Accent5 6 2" xfId="153"/>
    <cellStyle name="20% - Accent5 7" xfId="154"/>
    <cellStyle name="20% - Accent6" xfId="155"/>
    <cellStyle name="20% - Accent6 2" xfId="156"/>
    <cellStyle name="20% - Accent6 2 2" xfId="157"/>
    <cellStyle name="20% - Accent6 2 2 2" xfId="158"/>
    <cellStyle name="20% - Accent6 2 2 2 2" xfId="159"/>
    <cellStyle name="20% - Accent6 2 2 3" xfId="160"/>
    <cellStyle name="20% - Accent6 2 3" xfId="161"/>
    <cellStyle name="20% - Accent6 2 3 2" xfId="162"/>
    <cellStyle name="20% - Accent6 2 3 2 2" xfId="163"/>
    <cellStyle name="20% - Accent6 2 3 3" xfId="164"/>
    <cellStyle name="20% - Accent6 2 4" xfId="165"/>
    <cellStyle name="20% - Accent6 2 4 2" xfId="166"/>
    <cellStyle name="20% - Accent6 2 5" xfId="167"/>
    <cellStyle name="20% - Accent6 2 5 2" xfId="168"/>
    <cellStyle name="20% - Accent6 2 6" xfId="169"/>
    <cellStyle name="20% - Accent6 3" xfId="170"/>
    <cellStyle name="20% - Accent6 3 2" xfId="171"/>
    <cellStyle name="20% - Accent6 3 2 2" xfId="172"/>
    <cellStyle name="20% - Accent6 3 3" xfId="173"/>
    <cellStyle name="20% - Accent6 4" xfId="174"/>
    <cellStyle name="20% - Accent6 4 2" xfId="175"/>
    <cellStyle name="20% - Accent6 4 2 2" xfId="176"/>
    <cellStyle name="20% - Accent6 4 3" xfId="177"/>
    <cellStyle name="20% - Accent6 5" xfId="178"/>
    <cellStyle name="20% - Accent6 5 2" xfId="179"/>
    <cellStyle name="20% - Accent6 6" xfId="180"/>
    <cellStyle name="20% - Accent6 6 2" xfId="181"/>
    <cellStyle name="20% - Accent6 7" xfId="182"/>
    <cellStyle name="40% - Accent1" xfId="183"/>
    <cellStyle name="40% - Accent1 2" xfId="184"/>
    <cellStyle name="40% - Accent1 2 2" xfId="185"/>
    <cellStyle name="40% - Accent1 2 2 2" xfId="186"/>
    <cellStyle name="40% - Accent1 2 2 2 2" xfId="187"/>
    <cellStyle name="40% - Accent1 2 2 3" xfId="188"/>
    <cellStyle name="40% - Accent1 2 3" xfId="189"/>
    <cellStyle name="40% - Accent1 2 3 2" xfId="190"/>
    <cellStyle name="40% - Accent1 2 3 2 2" xfId="191"/>
    <cellStyle name="40% - Accent1 2 3 3" xfId="192"/>
    <cellStyle name="40% - Accent1 2 4" xfId="193"/>
    <cellStyle name="40% - Accent1 2 4 2" xfId="194"/>
    <cellStyle name="40% - Accent1 2 5" xfId="195"/>
    <cellStyle name="40% - Accent1 2 5 2" xfId="196"/>
    <cellStyle name="40% - Accent1 2 6" xfId="197"/>
    <cellStyle name="40% - Accent1 3" xfId="198"/>
    <cellStyle name="40% - Accent1 3 2" xfId="199"/>
    <cellStyle name="40% - Accent1 3 2 2" xfId="200"/>
    <cellStyle name="40% - Accent1 3 3" xfId="201"/>
    <cellStyle name="40% - Accent1 4" xfId="202"/>
    <cellStyle name="40% - Accent1 4 2" xfId="203"/>
    <cellStyle name="40% - Accent1 4 2 2" xfId="204"/>
    <cellStyle name="40% - Accent1 4 3" xfId="205"/>
    <cellStyle name="40% - Accent1 5" xfId="206"/>
    <cellStyle name="40% - Accent1 5 2" xfId="207"/>
    <cellStyle name="40% - Accent1 6" xfId="208"/>
    <cellStyle name="40% - Accent1 6 2" xfId="209"/>
    <cellStyle name="40% - Accent1 7" xfId="210"/>
    <cellStyle name="40% - Accent2" xfId="211"/>
    <cellStyle name="40% - Accent2 2" xfId="212"/>
    <cellStyle name="40% - Accent2 2 2" xfId="213"/>
    <cellStyle name="40% - Accent2 2 2 2" xfId="214"/>
    <cellStyle name="40% - Accent2 2 2 2 2" xfId="215"/>
    <cellStyle name="40% - Accent2 2 2 3" xfId="216"/>
    <cellStyle name="40% - Accent2 2 3" xfId="217"/>
    <cellStyle name="40% - Accent2 2 3 2" xfId="218"/>
    <cellStyle name="40% - Accent2 2 3 2 2" xfId="219"/>
    <cellStyle name="40% - Accent2 2 3 3" xfId="220"/>
    <cellStyle name="40% - Accent2 2 4" xfId="221"/>
    <cellStyle name="40% - Accent2 2 4 2" xfId="222"/>
    <cellStyle name="40% - Accent2 2 5" xfId="223"/>
    <cellStyle name="40% - Accent2 2 5 2" xfId="224"/>
    <cellStyle name="40% - Accent2 2 6" xfId="225"/>
    <cellStyle name="40% - Accent2 3" xfId="226"/>
    <cellStyle name="40% - Accent2 3 2" xfId="227"/>
    <cellStyle name="40% - Accent2 3 2 2" xfId="228"/>
    <cellStyle name="40% - Accent2 3 3" xfId="229"/>
    <cellStyle name="40% - Accent2 4" xfId="230"/>
    <cellStyle name="40% - Accent2 4 2" xfId="231"/>
    <cellStyle name="40% - Accent2 4 2 2" xfId="232"/>
    <cellStyle name="40% - Accent2 4 3" xfId="233"/>
    <cellStyle name="40% - Accent2 5" xfId="234"/>
    <cellStyle name="40% - Accent2 5 2" xfId="235"/>
    <cellStyle name="40% - Accent2 6" xfId="236"/>
    <cellStyle name="40% - Accent2 6 2" xfId="237"/>
    <cellStyle name="40% - Accent2 7" xfId="238"/>
    <cellStyle name="40% - Accent3" xfId="239"/>
    <cellStyle name="40% - Accent3 2" xfId="240"/>
    <cellStyle name="40% - Accent3 2 2" xfId="241"/>
    <cellStyle name="40% - Accent3 2 2 2" xfId="242"/>
    <cellStyle name="40% - Accent3 2 2 2 2" xfId="243"/>
    <cellStyle name="40% - Accent3 2 2 3" xfId="244"/>
    <cellStyle name="40% - Accent3 2 3" xfId="245"/>
    <cellStyle name="40% - Accent3 2 3 2" xfId="246"/>
    <cellStyle name="40% - Accent3 2 3 2 2" xfId="247"/>
    <cellStyle name="40% - Accent3 2 3 3" xfId="248"/>
    <cellStyle name="40% - Accent3 2 4" xfId="249"/>
    <cellStyle name="40% - Accent3 2 4 2" xfId="250"/>
    <cellStyle name="40% - Accent3 2 5" xfId="251"/>
    <cellStyle name="40% - Accent3 2 5 2" xfId="252"/>
    <cellStyle name="40% - Accent3 2 6" xfId="253"/>
    <cellStyle name="40% - Accent3 3" xfId="254"/>
    <cellStyle name="40% - Accent3 3 2" xfId="255"/>
    <cellStyle name="40% - Accent3 3 2 2" xfId="256"/>
    <cellStyle name="40% - Accent3 3 3" xfId="257"/>
    <cellStyle name="40% - Accent3 4" xfId="258"/>
    <cellStyle name="40% - Accent3 4 2" xfId="259"/>
    <cellStyle name="40% - Accent3 4 2 2" xfId="260"/>
    <cellStyle name="40% - Accent3 4 3" xfId="261"/>
    <cellStyle name="40% - Accent3 5" xfId="262"/>
    <cellStyle name="40% - Accent3 5 2" xfId="263"/>
    <cellStyle name="40% - Accent3 6" xfId="264"/>
    <cellStyle name="40% - Accent3 6 2" xfId="265"/>
    <cellStyle name="40% - Accent3 7" xfId="266"/>
    <cellStyle name="40% - Accent4" xfId="267"/>
    <cellStyle name="40% - Accent4 2" xfId="268"/>
    <cellStyle name="40% - Accent4 2 2" xfId="269"/>
    <cellStyle name="40% - Accent4 2 2 2" xfId="270"/>
    <cellStyle name="40% - Accent4 2 2 2 2" xfId="271"/>
    <cellStyle name="40% - Accent4 2 2 3" xfId="272"/>
    <cellStyle name="40% - Accent4 2 3" xfId="273"/>
    <cellStyle name="40% - Accent4 2 3 2" xfId="274"/>
    <cellStyle name="40% - Accent4 2 3 2 2" xfId="275"/>
    <cellStyle name="40% - Accent4 2 3 3" xfId="276"/>
    <cellStyle name="40% - Accent4 2 4" xfId="277"/>
    <cellStyle name="40% - Accent4 2 4 2" xfId="278"/>
    <cellStyle name="40% - Accent4 2 5" xfId="279"/>
    <cellStyle name="40% - Accent4 2 5 2" xfId="280"/>
    <cellStyle name="40% - Accent4 2 6" xfId="281"/>
    <cellStyle name="40% - Accent4 3" xfId="282"/>
    <cellStyle name="40% - Accent4 3 2" xfId="283"/>
    <cellStyle name="40% - Accent4 3 2 2" xfId="284"/>
    <cellStyle name="40% - Accent4 3 3" xfId="285"/>
    <cellStyle name="40% - Accent4 4" xfId="286"/>
    <cellStyle name="40% - Accent4 4 2" xfId="287"/>
    <cellStyle name="40% - Accent4 4 2 2" xfId="288"/>
    <cellStyle name="40% - Accent4 4 3" xfId="289"/>
    <cellStyle name="40% - Accent4 5" xfId="290"/>
    <cellStyle name="40% - Accent4 5 2" xfId="291"/>
    <cellStyle name="40% - Accent4 6" xfId="292"/>
    <cellStyle name="40% - Accent4 6 2" xfId="293"/>
    <cellStyle name="40% - Accent4 7" xfId="294"/>
    <cellStyle name="40% - Accent5" xfId="295"/>
    <cellStyle name="40% - Accent5 2" xfId="296"/>
    <cellStyle name="40% - Accent5 2 2" xfId="297"/>
    <cellStyle name="40% - Accent5 2 2 2" xfId="298"/>
    <cellStyle name="40% - Accent5 2 2 2 2" xfId="299"/>
    <cellStyle name="40% - Accent5 2 2 3" xfId="300"/>
    <cellStyle name="40% - Accent5 2 3" xfId="301"/>
    <cellStyle name="40% - Accent5 2 3 2" xfId="302"/>
    <cellStyle name="40% - Accent5 2 3 2 2" xfId="303"/>
    <cellStyle name="40% - Accent5 2 3 3" xfId="304"/>
    <cellStyle name="40% - Accent5 2 4" xfId="305"/>
    <cellStyle name="40% - Accent5 2 4 2" xfId="306"/>
    <cellStyle name="40% - Accent5 2 5" xfId="307"/>
    <cellStyle name="40% - Accent5 2 5 2" xfId="308"/>
    <cellStyle name="40% - Accent5 2 6" xfId="309"/>
    <cellStyle name="40% - Accent5 3" xfId="310"/>
    <cellStyle name="40% - Accent5 3 2" xfId="311"/>
    <cellStyle name="40% - Accent5 3 2 2" xfId="312"/>
    <cellStyle name="40% - Accent5 3 3" xfId="313"/>
    <cellStyle name="40% - Accent5 4" xfId="314"/>
    <cellStyle name="40% - Accent5 4 2" xfId="315"/>
    <cellStyle name="40% - Accent5 4 2 2" xfId="316"/>
    <cellStyle name="40% - Accent5 4 3" xfId="317"/>
    <cellStyle name="40% - Accent5 5" xfId="318"/>
    <cellStyle name="40% - Accent5 5 2" xfId="319"/>
    <cellStyle name="40% - Accent5 6" xfId="320"/>
    <cellStyle name="40% - Accent5 6 2" xfId="321"/>
    <cellStyle name="40% - Accent5 7" xfId="322"/>
    <cellStyle name="40% - Accent6" xfId="323"/>
    <cellStyle name="40% - Accent6 2" xfId="324"/>
    <cellStyle name="40% - Accent6 2 2" xfId="325"/>
    <cellStyle name="40% - Accent6 2 2 2" xfId="326"/>
    <cellStyle name="40% - Accent6 2 2 2 2" xfId="327"/>
    <cellStyle name="40% - Accent6 2 2 3" xfId="328"/>
    <cellStyle name="40% - Accent6 2 3" xfId="329"/>
    <cellStyle name="40% - Accent6 2 3 2" xfId="330"/>
    <cellStyle name="40% - Accent6 2 3 2 2" xfId="331"/>
    <cellStyle name="40% - Accent6 2 3 3" xfId="332"/>
    <cellStyle name="40% - Accent6 2 4" xfId="333"/>
    <cellStyle name="40% - Accent6 2 4 2" xfId="334"/>
    <cellStyle name="40% - Accent6 2 5" xfId="335"/>
    <cellStyle name="40% - Accent6 2 5 2" xfId="336"/>
    <cellStyle name="40% - Accent6 2 6" xfId="337"/>
    <cellStyle name="40% - Accent6 3" xfId="338"/>
    <cellStyle name="40% - Accent6 3 2" xfId="339"/>
    <cellStyle name="40% - Accent6 3 2 2" xfId="340"/>
    <cellStyle name="40% - Accent6 3 3" xfId="341"/>
    <cellStyle name="40% - Accent6 4" xfId="342"/>
    <cellStyle name="40% - Accent6 4 2" xfId="343"/>
    <cellStyle name="40% - Accent6 4 2 2" xfId="344"/>
    <cellStyle name="40% - Accent6 4 3" xfId="345"/>
    <cellStyle name="40% - Accent6 5" xfId="346"/>
    <cellStyle name="40% - Accent6 5 2" xfId="347"/>
    <cellStyle name="40% - Accent6 6" xfId="348"/>
    <cellStyle name="40% - Accent6 6 2" xfId="349"/>
    <cellStyle name="40% - Accent6 7" xfId="350"/>
    <cellStyle name="60% - Accent1" xfId="351"/>
    <cellStyle name="60% - Accent2" xfId="352"/>
    <cellStyle name="60% - Accent3" xfId="353"/>
    <cellStyle name="60% - Accent4" xfId="354"/>
    <cellStyle name="60% - Accent5" xfId="355"/>
    <cellStyle name="60% - Accent6" xfId="356"/>
    <cellStyle name="Accent1" xfId="357"/>
    <cellStyle name="Accent2" xfId="358"/>
    <cellStyle name="Accent3" xfId="359"/>
    <cellStyle name="Accent4" xfId="360"/>
    <cellStyle name="Accent5" xfId="361"/>
    <cellStyle name="Accent6" xfId="362"/>
    <cellStyle name="Bad" xfId="363"/>
    <cellStyle name="Calculation" xfId="364"/>
    <cellStyle name="Check Cell" xfId="365"/>
    <cellStyle name="Comma" xfId="366"/>
    <cellStyle name="Comma [0]" xfId="367"/>
    <cellStyle name="Comma 2" xfId="368"/>
    <cellStyle name="Currency" xfId="369"/>
    <cellStyle name="Currency [0]" xfId="370"/>
    <cellStyle name="Excel Built-in Normal" xfId="371"/>
    <cellStyle name="Excel Built-in Normal 2" xfId="372"/>
    <cellStyle name="Excel Built-in Normal 2 2" xfId="373"/>
    <cellStyle name="Explanatory Text" xfId="374"/>
    <cellStyle name="Good" xfId="375"/>
    <cellStyle name="Heading 1" xfId="376"/>
    <cellStyle name="Heading 2" xfId="377"/>
    <cellStyle name="Heading 3" xfId="378"/>
    <cellStyle name="Heading 4" xfId="379"/>
    <cellStyle name="Input" xfId="380"/>
    <cellStyle name="Linked Cell" xfId="381"/>
    <cellStyle name="Neutral" xfId="382"/>
    <cellStyle name="Normal 2" xfId="383"/>
    <cellStyle name="Normal 2 10" xfId="384"/>
    <cellStyle name="Normal 2 2" xfId="385"/>
    <cellStyle name="Normal 2 2 2" xfId="386"/>
    <cellStyle name="Normal 2 2 2 2" xfId="387"/>
    <cellStyle name="Normal 2 2 2 2 2" xfId="388"/>
    <cellStyle name="Normal 2 2 2 3" xfId="389"/>
    <cellStyle name="Normal 2 2 3" xfId="390"/>
    <cellStyle name="Normal 2 2 3 2" xfId="391"/>
    <cellStyle name="Normal 2 2 3 2 2" xfId="392"/>
    <cellStyle name="Normal 2 2 3 3" xfId="393"/>
    <cellStyle name="Normal 2 2 4" xfId="394"/>
    <cellStyle name="Normal 2 2 4 2" xfId="395"/>
    <cellStyle name="Normal 2 2 5" xfId="396"/>
    <cellStyle name="Normal 2 2 5 2" xfId="397"/>
    <cellStyle name="Normal 2 2 6" xfId="398"/>
    <cellStyle name="Normal 2 3" xfId="399"/>
    <cellStyle name="Normal 2 3 2" xfId="400"/>
    <cellStyle name="Normal 2 3 2 2" xfId="401"/>
    <cellStyle name="Normal 2 3 3" xfId="402"/>
    <cellStyle name="Normal 2 4" xfId="403"/>
    <cellStyle name="Normal 2 4 2" xfId="404"/>
    <cellStyle name="Normal 2 4 2 2" xfId="405"/>
    <cellStyle name="Normal 2 4 3" xfId="406"/>
    <cellStyle name="Normal 2 5" xfId="407"/>
    <cellStyle name="Normal 2 5 2" xfId="408"/>
    <cellStyle name="Normal 2 6" xfId="409"/>
    <cellStyle name="Normal 2 6 2" xfId="410"/>
    <cellStyle name="Normal 2 7" xfId="411"/>
    <cellStyle name="Normal 2 8" xfId="412"/>
    <cellStyle name="Normal 2 9" xfId="413"/>
    <cellStyle name="Normal 3" xfId="414"/>
    <cellStyle name="Normal 4" xfId="415"/>
    <cellStyle name="Note" xfId="416"/>
    <cellStyle name="Note 2" xfId="417"/>
    <cellStyle name="Output" xfId="418"/>
    <cellStyle name="Percent" xfId="419"/>
    <cellStyle name="Title" xfId="420"/>
    <cellStyle name="Total" xfId="421"/>
    <cellStyle name="Warning Text" xfId="4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R10"/>
  <sheetViews>
    <sheetView tabSelected="1" zoomScalePageLayoutView="0" workbookViewId="0" topLeftCell="A1">
      <selection activeCell="A1" sqref="A1"/>
    </sheetView>
  </sheetViews>
  <sheetFormatPr defaultColWidth="9.140625" defaultRowHeight="12.75"/>
  <cols>
    <col min="2" max="2" width="10.00390625" style="0" bestFit="1" customWidth="1"/>
    <col min="7" max="7" width="10.00390625" style="0" bestFit="1" customWidth="1"/>
  </cols>
  <sheetData>
    <row r="1" ht="12.75">
      <c r="B1" s="7"/>
    </row>
    <row r="3" spans="7:18" ht="12.75">
      <c r="G3" s="129" t="s">
        <v>116</v>
      </c>
      <c r="H3" s="129"/>
      <c r="I3" s="129"/>
      <c r="J3" s="129"/>
      <c r="K3" s="129"/>
      <c r="L3" s="129"/>
      <c r="M3" s="129"/>
      <c r="N3" s="129"/>
      <c r="O3" s="129"/>
      <c r="P3" s="129"/>
      <c r="Q3" s="129"/>
      <c r="R3" s="129"/>
    </row>
    <row r="4" spans="7:18" ht="12.75">
      <c r="G4" s="129"/>
      <c r="H4" s="129"/>
      <c r="I4" s="129"/>
      <c r="J4" s="129"/>
      <c r="K4" s="129"/>
      <c r="L4" s="129"/>
      <c r="M4" s="129"/>
      <c r="N4" s="129"/>
      <c r="O4" s="129"/>
      <c r="P4" s="129"/>
      <c r="Q4" s="129"/>
      <c r="R4" s="129"/>
    </row>
    <row r="5" ht="13.5" thickBot="1"/>
    <row r="6" spans="7:18" ht="14.25" thickBot="1" thickTop="1">
      <c r="G6" s="12" t="s">
        <v>64</v>
      </c>
      <c r="H6" s="125" t="s">
        <v>65</v>
      </c>
      <c r="I6" s="126"/>
      <c r="J6" s="126"/>
      <c r="K6" s="126"/>
      <c r="L6" s="126"/>
      <c r="M6" s="126"/>
      <c r="N6" s="126"/>
      <c r="O6" s="126"/>
      <c r="P6" s="126"/>
      <c r="Q6" s="126"/>
      <c r="R6" s="127"/>
    </row>
    <row r="7" spans="7:18" ht="14.25" thickBot="1" thickTop="1">
      <c r="G7" s="13"/>
      <c r="H7" s="122" t="s">
        <v>66</v>
      </c>
      <c r="I7" s="123"/>
      <c r="J7" s="123"/>
      <c r="K7" s="123"/>
      <c r="L7" s="123"/>
      <c r="M7" s="123"/>
      <c r="N7" s="123"/>
      <c r="O7" s="123"/>
      <c r="P7" s="123"/>
      <c r="Q7" s="123"/>
      <c r="R7" s="124"/>
    </row>
    <row r="8" spans="7:18" ht="14.25" thickBot="1" thickTop="1">
      <c r="G8" s="14"/>
      <c r="H8" s="11" t="s">
        <v>68</v>
      </c>
      <c r="I8" s="10"/>
      <c r="J8" s="10"/>
      <c r="K8" s="10"/>
      <c r="L8" s="10"/>
      <c r="M8" s="10"/>
      <c r="N8" s="10"/>
      <c r="O8" s="10"/>
      <c r="P8" s="10"/>
      <c r="Q8" s="9"/>
      <c r="R8" s="8"/>
    </row>
    <row r="9" ht="13.5" thickTop="1"/>
    <row r="10" spans="7:18" ht="12.75">
      <c r="G10" s="128" t="s">
        <v>67</v>
      </c>
      <c r="H10" s="128"/>
      <c r="I10" s="128"/>
      <c r="J10" s="128"/>
      <c r="K10" s="128"/>
      <c r="L10" s="128"/>
      <c r="M10" s="128"/>
      <c r="N10" s="128"/>
      <c r="O10" s="128"/>
      <c r="P10" s="128"/>
      <c r="Q10" s="128"/>
      <c r="R10" s="128"/>
    </row>
  </sheetData>
  <sheetProtection/>
  <mergeCells count="4">
    <mergeCell ref="H7:R7"/>
    <mergeCell ref="H6:R6"/>
    <mergeCell ref="G10:R10"/>
    <mergeCell ref="G3:R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67"/>
  <sheetViews>
    <sheetView zoomScale="90" zoomScaleNormal="90" zoomScalePageLayoutView="0" workbookViewId="0" topLeftCell="A1">
      <pane xSplit="3" topLeftCell="D1" activePane="topRight" state="frozen"/>
      <selection pane="topLeft" activeCell="A1" sqref="A1"/>
      <selection pane="topRight" activeCell="D1" sqref="D1:F1"/>
    </sheetView>
  </sheetViews>
  <sheetFormatPr defaultColWidth="8.8515625" defaultRowHeight="12.75"/>
  <cols>
    <col min="1" max="1" width="13.7109375" style="4" bestFit="1" customWidth="1"/>
    <col min="2" max="2" width="9.28125" style="4" bestFit="1" customWidth="1"/>
    <col min="3" max="3" width="21.00390625" style="4" bestFit="1" customWidth="1"/>
    <col min="4" max="4" width="10.57421875" style="5" bestFit="1" customWidth="1"/>
    <col min="5" max="5" width="9.28125" style="5" bestFit="1" customWidth="1"/>
    <col min="6" max="6" width="20.57421875" style="5" bestFit="1" customWidth="1"/>
    <col min="7" max="7" width="11.57421875" style="5" bestFit="1" customWidth="1"/>
    <col min="8" max="8" width="9.28125" style="5" bestFit="1" customWidth="1"/>
    <col min="9" max="9" width="19.421875" style="5" bestFit="1" customWidth="1"/>
    <col min="10" max="10" width="13.7109375" style="5" bestFit="1" customWidth="1"/>
    <col min="11" max="11" width="9.28125" style="5" bestFit="1" customWidth="1"/>
    <col min="12" max="12" width="21.421875" style="5" bestFit="1" customWidth="1"/>
    <col min="13" max="13" width="8.7109375" style="5" bestFit="1" customWidth="1"/>
    <col min="14" max="14" width="9.28125" style="103" bestFit="1" customWidth="1"/>
    <col min="15" max="15" width="20.57421875" style="5" bestFit="1" customWidth="1"/>
    <col min="16" max="16" width="9.421875" style="5" bestFit="1" customWidth="1"/>
    <col min="17" max="17" width="9.28125" style="5" bestFit="1" customWidth="1"/>
    <col min="18" max="18" width="20.57421875" style="5" bestFit="1" customWidth="1"/>
    <col min="19" max="19" width="13.7109375" style="5" bestFit="1" customWidth="1"/>
    <col min="20" max="20" width="9.28125" style="5" bestFit="1" customWidth="1"/>
    <col min="21" max="21" width="21.421875" style="5" bestFit="1" customWidth="1"/>
    <col min="22" max="16384" width="8.8515625" style="4" customWidth="1"/>
  </cols>
  <sheetData>
    <row r="1" spans="1:21" ht="21.75" thickBot="1" thickTop="1">
      <c r="A1" s="138" t="s">
        <v>10</v>
      </c>
      <c r="B1" s="139"/>
      <c r="C1" s="139"/>
      <c r="D1" s="132" t="s">
        <v>93</v>
      </c>
      <c r="E1" s="133"/>
      <c r="F1" s="134"/>
      <c r="G1" s="132" t="s">
        <v>97</v>
      </c>
      <c r="H1" s="133"/>
      <c r="I1" s="134"/>
      <c r="J1" s="132" t="s">
        <v>98</v>
      </c>
      <c r="K1" s="133"/>
      <c r="L1" s="134"/>
      <c r="M1" s="135" t="s">
        <v>113</v>
      </c>
      <c r="N1" s="136"/>
      <c r="O1" s="137"/>
      <c r="P1" s="135" t="s">
        <v>114</v>
      </c>
      <c r="Q1" s="136"/>
      <c r="R1" s="137"/>
      <c r="S1" s="135" t="s">
        <v>115</v>
      </c>
      <c r="T1" s="136"/>
      <c r="U1" s="137"/>
    </row>
    <row r="2" spans="1:21" ht="15" thickTop="1">
      <c r="A2" s="140" t="s">
        <v>46</v>
      </c>
      <c r="B2" s="141"/>
      <c r="C2" s="142"/>
      <c r="D2" s="94" t="s">
        <v>94</v>
      </c>
      <c r="E2" s="93">
        <f>(E11*E12*E14)/(E16*E17*E23*E19*E20)</f>
        <v>0.009237960008126229</v>
      </c>
      <c r="F2" s="92" t="s">
        <v>125</v>
      </c>
      <c r="G2" s="91"/>
      <c r="H2" s="93">
        <f>(H20*H21*H22)/(H24*H25*H29*H27*H28)</f>
        <v>0.00044507796172464165</v>
      </c>
      <c r="I2" s="90" t="s">
        <v>126</v>
      </c>
      <c r="J2" s="89" t="s">
        <v>99</v>
      </c>
      <c r="K2" s="93">
        <f>(K17*K18*K19)/(K21*K22*K39*K27*K28*K29*K30*K31*(K36/24)*(K37/365))</f>
        <v>23.27387904810263</v>
      </c>
      <c r="L2" s="90" t="s">
        <v>127</v>
      </c>
      <c r="M2" s="88" t="s">
        <v>94</v>
      </c>
      <c r="N2" s="87">
        <f>(N11*N12*N14)/(N16*N17*N23*N19*N20*N24)</f>
        <v>0.0300661383597812</v>
      </c>
      <c r="O2" s="86" t="s">
        <v>125</v>
      </c>
      <c r="P2" s="85"/>
      <c r="Q2" s="87">
        <f>(Q20*Q21*Q22)/(Q24*Q25*Q29*Q27*Q28*Q31*(1/24)*Q30)</f>
        <v>0.000551451594576831</v>
      </c>
      <c r="R2" s="86" t="s">
        <v>126</v>
      </c>
      <c r="S2" s="25" t="s">
        <v>99</v>
      </c>
      <c r="T2" s="87">
        <f>(T17*T18*T19)/(T21*T22*T39*T27*T28*T29*T30*T31*T36*(1/24)*T37*(1/365))</f>
        <v>97.75029200203103</v>
      </c>
      <c r="U2" s="24" t="s">
        <v>127</v>
      </c>
    </row>
    <row r="3" spans="1:21" ht="14.25">
      <c r="A3" s="143"/>
      <c r="B3" s="144"/>
      <c r="C3" s="145"/>
      <c r="D3" s="84" t="s">
        <v>95</v>
      </c>
      <c r="E3" s="83">
        <f>((E11*E12*E14)/(E16*E18*E19*E20*E21*E22*E24*(1/365)))</f>
        <v>40.954530161823854</v>
      </c>
      <c r="F3" s="82" t="s">
        <v>128</v>
      </c>
      <c r="G3" s="81" t="s">
        <v>12</v>
      </c>
      <c r="H3" s="83">
        <f>((H20*H21*H22)/(H24*H26*H38*H27*H28*(H35/24)*(H32/365)))</f>
        <v>0.008314321383561737</v>
      </c>
      <c r="I3" s="80" t="s">
        <v>129</v>
      </c>
      <c r="J3" s="81" t="s">
        <v>100</v>
      </c>
      <c r="K3" s="83">
        <f>(K17*K18*K19)/(K21*K26*K40*K27*K28*K29*K30*K32*(K36/24)*(K37/365))</f>
        <v>16.66573297260801</v>
      </c>
      <c r="L3" s="80" t="s">
        <v>128</v>
      </c>
      <c r="M3" s="79" t="s">
        <v>95</v>
      </c>
      <c r="N3" s="78">
        <f>(N11*N12*N14)/(N16*N18*N19*N20*N21*N22*N27*(1/24)*N24*(1/365))</f>
        <v>172.00902667966022</v>
      </c>
      <c r="O3" s="77" t="s">
        <v>128</v>
      </c>
      <c r="P3" s="76" t="s">
        <v>12</v>
      </c>
      <c r="Q3" s="78">
        <f>(Q20*Q21*Q22)/(Q24*Q26*Q32*Q27*Q28*Q31*(1/24)*Q30*(1/365))</f>
        <v>0.03492014981095929</v>
      </c>
      <c r="R3" s="77" t="s">
        <v>129</v>
      </c>
      <c r="S3" s="76" t="s">
        <v>100</v>
      </c>
      <c r="T3" s="78">
        <f>(T17*T18*T19)/(T21*T26*T40*T27*T28*T29*T30*T32*(T36/24)*(T37/365))</f>
        <v>69.99607848495363</v>
      </c>
      <c r="U3" s="23" t="s">
        <v>128</v>
      </c>
    </row>
    <row r="4" spans="1:21" ht="14.25">
      <c r="A4" s="143"/>
      <c r="B4" s="144"/>
      <c r="C4" s="145"/>
      <c r="D4" s="75" t="s">
        <v>96</v>
      </c>
      <c r="E4" s="74">
        <f>(1/((1/E2)+(1/E3)))</f>
        <v>0.009235876706002804</v>
      </c>
      <c r="F4" s="73" t="s">
        <v>128</v>
      </c>
      <c r="G4" s="72"/>
      <c r="H4" s="83">
        <f>(1/((1/H2)+(1/H3)))</f>
        <v>0.0004224628959873362</v>
      </c>
      <c r="I4" s="80" t="s">
        <v>130</v>
      </c>
      <c r="J4" s="81" t="s">
        <v>101</v>
      </c>
      <c r="K4" s="83">
        <f>(K17*K18*K19)/(K21*K23*K41*K27*K28*K29*K30*K33*(K36/24)*(K37/365))</f>
        <v>15.13588790892438</v>
      </c>
      <c r="L4" s="80" t="s">
        <v>127</v>
      </c>
      <c r="M4" s="79" t="s">
        <v>96</v>
      </c>
      <c r="N4" s="78">
        <f>(1/((1/N2)+(1/N3)))</f>
        <v>0.0300608838989429</v>
      </c>
      <c r="O4" s="16" t="s">
        <v>128</v>
      </c>
      <c r="P4" s="17"/>
      <c r="Q4" s="71">
        <f>(1/((1/Q2)+(1/Q3)))</f>
        <v>0.0005428785713945772</v>
      </c>
      <c r="R4" s="77" t="s">
        <v>130</v>
      </c>
      <c r="S4" s="76" t="s">
        <v>101</v>
      </c>
      <c r="T4" s="78">
        <f>(T17*T18*T19)/(T21*T23*T41*T27*T28*T29*T30*T33*(T36/24)*(T37/365))</f>
        <v>63.5707292174824</v>
      </c>
      <c r="U4" s="23" t="s">
        <v>127</v>
      </c>
    </row>
    <row r="5" spans="1:21" ht="15" thickBot="1">
      <c r="A5" s="146"/>
      <c r="B5" s="147"/>
      <c r="C5" s="148"/>
      <c r="D5" s="70" t="s">
        <v>94</v>
      </c>
      <c r="E5" s="110">
        <f>E2/E41</f>
        <v>0.0003418045203006708</v>
      </c>
      <c r="F5" s="69" t="s">
        <v>131</v>
      </c>
      <c r="G5" s="68"/>
      <c r="H5" s="110">
        <f>H20/(H25*H29*H27*H28)</f>
        <v>0.00044472132794322187</v>
      </c>
      <c r="I5" s="67" t="s">
        <v>126</v>
      </c>
      <c r="J5" s="81" t="s">
        <v>102</v>
      </c>
      <c r="K5" s="83">
        <f>(K17*K18*K19)/(K21*K24*K42*K27*K28*K29*K30*K34*(K36/24)*(K37/365))</f>
        <v>4.193803091655415</v>
      </c>
      <c r="L5" s="80" t="s">
        <v>127</v>
      </c>
      <c r="M5" s="66" t="s">
        <v>94</v>
      </c>
      <c r="N5" s="65">
        <f>N2/N33</f>
        <v>0.0011124471193119055</v>
      </c>
      <c r="O5" s="64" t="s">
        <v>131</v>
      </c>
      <c r="P5" s="63"/>
      <c r="Q5" s="78">
        <f>(Q20)/(Q25*Q29*Q27*Q28*Q31*(1/24)*Q30)</f>
        <v>0.0005510097253216519</v>
      </c>
      <c r="R5" s="62" t="s">
        <v>126</v>
      </c>
      <c r="S5" s="76" t="s">
        <v>102</v>
      </c>
      <c r="T5" s="78">
        <f>(T17*T18*T19)/(T21*T24*T42*T27*T28*T29*T30*T34*(T36/24)*(T37/365))</f>
        <v>17.613972984952742</v>
      </c>
      <c r="U5" s="23" t="s">
        <v>127</v>
      </c>
    </row>
    <row r="6" spans="1:21" ht="15" thickTop="1">
      <c r="A6" s="5" t="s">
        <v>61</v>
      </c>
      <c r="B6" s="100">
        <v>1</v>
      </c>
      <c r="C6" s="5" t="s">
        <v>63</v>
      </c>
      <c r="D6" s="84" t="s">
        <v>95</v>
      </c>
      <c r="E6" s="83">
        <f>E3/E41</f>
        <v>1.5153176159874842</v>
      </c>
      <c r="F6" s="82" t="s">
        <v>131</v>
      </c>
      <c r="G6" s="81" t="s">
        <v>13</v>
      </c>
      <c r="H6" s="83">
        <f>H20/(H26*H38*H27*H28*(H35/24)*(H32/365))</f>
        <v>0.008307659252137686</v>
      </c>
      <c r="I6" s="80" t="s">
        <v>129</v>
      </c>
      <c r="J6" s="81" t="s">
        <v>103</v>
      </c>
      <c r="K6" s="83">
        <f>(K17*K18*K19)/(K21*K25*K43*K27*K28*K29*K30*K35*(K36/24)*(K37/365))</f>
        <v>22.6727986856822</v>
      </c>
      <c r="L6" s="80" t="s">
        <v>127</v>
      </c>
      <c r="M6" s="79" t="s">
        <v>95</v>
      </c>
      <c r="N6" s="78">
        <f>N3/N33</f>
        <v>6.364333987147435</v>
      </c>
      <c r="O6" s="77" t="s">
        <v>131</v>
      </c>
      <c r="P6" s="76" t="s">
        <v>13</v>
      </c>
      <c r="Q6" s="78">
        <f>(Q20)/(Q26*Q32*Q27*Q28*Q31*(1/24)*Q30*(1/365))</f>
        <v>0.034892168858978286</v>
      </c>
      <c r="R6" s="77" t="s">
        <v>129</v>
      </c>
      <c r="S6" s="22" t="s">
        <v>103</v>
      </c>
      <c r="T6" s="71">
        <f>(T17*T18*T19)/(T21*T25*T43*T27*T28*T29*T30*T35*(T36/24)*(T37/365))</f>
        <v>95.22575447986526</v>
      </c>
      <c r="U6" s="23" t="s">
        <v>127</v>
      </c>
    </row>
    <row r="7" spans="1:21" ht="15" thickBot="1">
      <c r="A7" s="2" t="s">
        <v>51</v>
      </c>
      <c r="B7" s="117">
        <v>0.36297</v>
      </c>
      <c r="C7" s="5" t="s">
        <v>16</v>
      </c>
      <c r="D7" s="75" t="s">
        <v>96</v>
      </c>
      <c r="E7" s="74">
        <f>(1/((1/E5)+(1/E6)))</f>
        <v>0.00034172743812210403</v>
      </c>
      <c r="F7" s="73" t="s">
        <v>131</v>
      </c>
      <c r="G7" s="61"/>
      <c r="H7" s="60">
        <f>(1/((1/H5)+(1/H6)))</f>
        <v>0.0004221243832927924</v>
      </c>
      <c r="I7" s="80" t="s">
        <v>130</v>
      </c>
      <c r="J7" s="59" t="s">
        <v>99</v>
      </c>
      <c r="K7" s="110">
        <f>K2/K44</f>
        <v>0.8611335247797981</v>
      </c>
      <c r="L7" s="58" t="s">
        <v>132</v>
      </c>
      <c r="M7" s="57" t="s">
        <v>96</v>
      </c>
      <c r="N7" s="71">
        <f>(1/((1/N5)+(1/N6)))</f>
        <v>0.0011122527042608883</v>
      </c>
      <c r="O7" s="16" t="s">
        <v>131</v>
      </c>
      <c r="P7" s="63"/>
      <c r="Q7" s="78">
        <f>(1/((1/Q5)+(1/Q6)))</f>
        <v>0.0005424435715643945</v>
      </c>
      <c r="R7" s="77" t="s">
        <v>130</v>
      </c>
      <c r="S7" s="76" t="s">
        <v>99</v>
      </c>
      <c r="T7" s="78">
        <f>T2/T44</f>
        <v>3.616760804075152</v>
      </c>
      <c r="U7" s="21" t="s">
        <v>132</v>
      </c>
    </row>
    <row r="8" spans="1:21" ht="15" thickTop="1">
      <c r="A8" s="2" t="s">
        <v>118</v>
      </c>
      <c r="B8" s="116">
        <v>0.0008806</v>
      </c>
      <c r="C8" s="2" t="s">
        <v>16</v>
      </c>
      <c r="D8" s="70" t="s">
        <v>94</v>
      </c>
      <c r="E8" s="110">
        <f>E2*E15*E42*E43</f>
        <v>2.694237733707603E-12</v>
      </c>
      <c r="F8" s="56" t="s">
        <v>133</v>
      </c>
      <c r="G8" s="55"/>
      <c r="H8" s="93">
        <f>H2/H41</f>
        <v>1.6467884583811758E-05</v>
      </c>
      <c r="I8" s="90" t="s">
        <v>134</v>
      </c>
      <c r="J8" s="81" t="s">
        <v>100</v>
      </c>
      <c r="K8" s="83">
        <f>K3/K44</f>
        <v>0.6166321199864969</v>
      </c>
      <c r="L8" s="80" t="s">
        <v>131</v>
      </c>
      <c r="M8" s="79" t="s">
        <v>94</v>
      </c>
      <c r="N8" s="78">
        <f>N2*N15*N34*N35</f>
        <v>8.76874595739095E-12</v>
      </c>
      <c r="O8" s="54" t="s">
        <v>133</v>
      </c>
      <c r="P8" s="85"/>
      <c r="Q8" s="87">
        <f>Q2/Q33</f>
        <v>2.0403708999342767E-05</v>
      </c>
      <c r="R8" s="86" t="s">
        <v>134</v>
      </c>
      <c r="S8" s="76" t="s">
        <v>100</v>
      </c>
      <c r="T8" s="78">
        <f>T3/T44</f>
        <v>2.5898549039432868</v>
      </c>
      <c r="U8" s="23" t="s">
        <v>131</v>
      </c>
    </row>
    <row r="9" spans="1:21" ht="14.25">
      <c r="A9" s="2" t="s">
        <v>119</v>
      </c>
      <c r="B9" s="116">
        <v>0.0007548</v>
      </c>
      <c r="C9" s="2" t="s">
        <v>16</v>
      </c>
      <c r="D9" s="84" t="s">
        <v>95</v>
      </c>
      <c r="E9" s="83">
        <f>E3*E15*E42*E43</f>
        <v>1.1944329747172496E-08</v>
      </c>
      <c r="F9" s="53" t="s">
        <v>133</v>
      </c>
      <c r="G9" s="81" t="s">
        <v>12</v>
      </c>
      <c r="H9" s="83">
        <f>H3/H41</f>
        <v>0.0003076298911917846</v>
      </c>
      <c r="I9" s="80" t="s">
        <v>135</v>
      </c>
      <c r="J9" s="81" t="s">
        <v>101</v>
      </c>
      <c r="K9" s="83">
        <f>K4/K44</f>
        <v>0.5600278526302026</v>
      </c>
      <c r="L9" s="80" t="s">
        <v>132</v>
      </c>
      <c r="M9" s="79" t="s">
        <v>95</v>
      </c>
      <c r="N9" s="78">
        <f>N3*N15*N34*N35</f>
        <v>5.016618493812449E-08</v>
      </c>
      <c r="O9" s="52" t="s">
        <v>133</v>
      </c>
      <c r="P9" s="76" t="s">
        <v>12</v>
      </c>
      <c r="Q9" s="78">
        <f>Q3/Q33</f>
        <v>0.001292045543005495</v>
      </c>
      <c r="R9" s="77" t="s">
        <v>135</v>
      </c>
      <c r="S9" s="76" t="s">
        <v>101</v>
      </c>
      <c r="T9" s="78">
        <f>T4/T44</f>
        <v>2.3521169810468514</v>
      </c>
      <c r="U9" s="23" t="s">
        <v>132</v>
      </c>
    </row>
    <row r="10" spans="1:21" ht="15" thickBot="1">
      <c r="A10" s="1" t="s">
        <v>48</v>
      </c>
      <c r="B10" s="116">
        <v>0.0371732</v>
      </c>
      <c r="C10" s="2" t="s">
        <v>84</v>
      </c>
      <c r="D10" s="51" t="s">
        <v>96</v>
      </c>
      <c r="E10" s="60">
        <f>(1/((1/E8)+(1/E9)))</f>
        <v>2.693630141643261E-12</v>
      </c>
      <c r="F10" s="50" t="s">
        <v>133</v>
      </c>
      <c r="G10" s="72"/>
      <c r="H10" s="83">
        <f>(1/((1/H8)+(1/H9)))</f>
        <v>1.5631127151531457E-05</v>
      </c>
      <c r="I10" s="80" t="s">
        <v>136</v>
      </c>
      <c r="J10" s="81" t="s">
        <v>102</v>
      </c>
      <c r="K10" s="83">
        <f>K5/K44</f>
        <v>0.1551707143912505</v>
      </c>
      <c r="L10" s="80" t="s">
        <v>132</v>
      </c>
      <c r="M10" s="49" t="s">
        <v>96</v>
      </c>
      <c r="N10" s="48">
        <f>(1/((1/N8)+(1/N9)))</f>
        <v>8.767213501453883E-12</v>
      </c>
      <c r="O10" s="47" t="s">
        <v>133</v>
      </c>
      <c r="P10" s="17"/>
      <c r="Q10" s="71">
        <f>(1/((1/Q8)+(1/Q9)))</f>
        <v>2.0086507141599376E-05</v>
      </c>
      <c r="R10" s="16" t="s">
        <v>136</v>
      </c>
      <c r="S10" s="76" t="s">
        <v>102</v>
      </c>
      <c r="T10" s="78">
        <f>T5/T44</f>
        <v>0.6517170004432521</v>
      </c>
      <c r="U10" s="23" t="s">
        <v>132</v>
      </c>
    </row>
    <row r="11" spans="1:21" ht="15" thickTop="1">
      <c r="A11" s="1" t="s">
        <v>54</v>
      </c>
      <c r="B11" s="116">
        <v>0.0254842</v>
      </c>
      <c r="C11" s="2" t="s">
        <v>85</v>
      </c>
      <c r="D11" s="5" t="s">
        <v>61</v>
      </c>
      <c r="E11" s="103">
        <f>B6</f>
        <v>1</v>
      </c>
      <c r="F11" s="5" t="s">
        <v>63</v>
      </c>
      <c r="G11" s="68"/>
      <c r="H11" s="110">
        <f>H5/H41</f>
        <v>1.6454689133899226E-05</v>
      </c>
      <c r="I11" s="58" t="s">
        <v>134</v>
      </c>
      <c r="J11" s="81" t="s">
        <v>103</v>
      </c>
      <c r="K11" s="83">
        <f>K6/K44</f>
        <v>0.8388935513702422</v>
      </c>
      <c r="L11" s="80" t="s">
        <v>132</v>
      </c>
      <c r="M11" s="5" t="s">
        <v>61</v>
      </c>
      <c r="N11" s="103">
        <f>B6</f>
        <v>1</v>
      </c>
      <c r="O11" s="5" t="s">
        <v>63</v>
      </c>
      <c r="P11" s="63"/>
      <c r="Q11" s="78">
        <f>Q5/Q33</f>
        <v>2.038735983690114E-05</v>
      </c>
      <c r="R11" s="77" t="s">
        <v>134</v>
      </c>
      <c r="S11" s="22" t="s">
        <v>103</v>
      </c>
      <c r="T11" s="71">
        <f>T6/T44</f>
        <v>3.523352915755018</v>
      </c>
      <c r="U11" s="23" t="s">
        <v>132</v>
      </c>
    </row>
    <row r="12" spans="1:21" ht="15.75">
      <c r="A12" s="1" t="s">
        <v>49</v>
      </c>
      <c r="B12" s="116">
        <v>0.0183064</v>
      </c>
      <c r="C12" s="2" t="s">
        <v>84</v>
      </c>
      <c r="D12" s="2" t="s">
        <v>137</v>
      </c>
      <c r="E12" s="103">
        <f>B50</f>
        <v>1</v>
      </c>
      <c r="F12" s="5" t="s">
        <v>109</v>
      </c>
      <c r="G12" s="46" t="s">
        <v>13</v>
      </c>
      <c r="H12" s="83">
        <f>H6/H41</f>
        <v>0.0003073833923290947</v>
      </c>
      <c r="I12" s="80" t="s">
        <v>135</v>
      </c>
      <c r="J12" s="59" t="s">
        <v>99</v>
      </c>
      <c r="K12" s="110">
        <f>K2*K20*K45*K47</f>
        <v>6.787793309993301E-06</v>
      </c>
      <c r="L12" s="58" t="s">
        <v>138</v>
      </c>
      <c r="M12" s="2" t="s">
        <v>139</v>
      </c>
      <c r="N12" s="103">
        <f>B64</f>
        <v>1</v>
      </c>
      <c r="O12" s="5" t="s">
        <v>109</v>
      </c>
      <c r="P12" s="76" t="s">
        <v>13</v>
      </c>
      <c r="Q12" s="78">
        <f>Q6/Q33</f>
        <v>0.001291010247782198</v>
      </c>
      <c r="R12" s="77" t="s">
        <v>135</v>
      </c>
      <c r="S12" s="76" t="s">
        <v>99</v>
      </c>
      <c r="T12" s="78">
        <f>T2*T20*T45*T47</f>
        <v>2.8508731901971865E-05</v>
      </c>
      <c r="U12" s="21" t="s">
        <v>138</v>
      </c>
    </row>
    <row r="13" spans="1:21" ht="15" thickBot="1">
      <c r="A13" s="1" t="s">
        <v>50</v>
      </c>
      <c r="B13" s="116">
        <v>0.034558</v>
      </c>
      <c r="C13" s="2" t="s">
        <v>84</v>
      </c>
      <c r="D13" s="2" t="s">
        <v>62</v>
      </c>
      <c r="E13" s="103">
        <f>B38</f>
        <v>0</v>
      </c>
      <c r="G13" s="45"/>
      <c r="H13" s="60">
        <f>(1/((1/H11)+(1/H12)))</f>
        <v>1.5618602181833334E-05</v>
      </c>
      <c r="I13" s="80" t="s">
        <v>136</v>
      </c>
      <c r="J13" s="81" t="s">
        <v>100</v>
      </c>
      <c r="K13" s="83">
        <f>K3*K20*K45*K46</f>
        <v>4.860537022805645E-09</v>
      </c>
      <c r="L13" s="80" t="s">
        <v>133</v>
      </c>
      <c r="M13" s="2" t="s">
        <v>1</v>
      </c>
      <c r="N13" s="103">
        <f>B38</f>
        <v>0</v>
      </c>
      <c r="P13" s="63"/>
      <c r="Q13" s="48">
        <f>(1/((1/Q11)+(1/Q12)))</f>
        <v>2.0070412147882618E-05</v>
      </c>
      <c r="R13" s="44" t="s">
        <v>136</v>
      </c>
      <c r="S13" s="76" t="s">
        <v>100</v>
      </c>
      <c r="T13" s="78">
        <f>T3*T20*T45*T46</f>
        <v>2.041425549578371E-08</v>
      </c>
      <c r="U13" s="23" t="s">
        <v>133</v>
      </c>
    </row>
    <row r="14" spans="1:21" ht="15" thickTop="1">
      <c r="A14" s="1" t="s">
        <v>52</v>
      </c>
      <c r="B14" s="116">
        <v>0.0371732</v>
      </c>
      <c r="C14" s="2" t="s">
        <v>84</v>
      </c>
      <c r="D14" s="2" t="s">
        <v>0</v>
      </c>
      <c r="E14" s="43">
        <f>0.693/E15</f>
        <v>0.0016034243405830633</v>
      </c>
      <c r="G14" s="42"/>
      <c r="H14" s="93">
        <f>H2*H23*H42*H43</f>
        <v>1.2980634662472686E-13</v>
      </c>
      <c r="I14" s="90" t="s">
        <v>140</v>
      </c>
      <c r="J14" s="81" t="s">
        <v>101</v>
      </c>
      <c r="K14" s="83">
        <f>K4*K20*K45*K47</f>
        <v>4.414359912959206E-06</v>
      </c>
      <c r="L14" s="80" t="s">
        <v>138</v>
      </c>
      <c r="M14" s="2" t="s">
        <v>0</v>
      </c>
      <c r="N14" s="43">
        <f>0.693/N15</f>
        <v>0.0016034243405830633</v>
      </c>
      <c r="P14" s="85"/>
      <c r="Q14" s="87">
        <f>Q2*Q23*Q34*Q35</f>
        <v>1.6083006346803658E-13</v>
      </c>
      <c r="R14" s="86" t="s">
        <v>140</v>
      </c>
      <c r="S14" s="76" t="s">
        <v>101</v>
      </c>
      <c r="T14" s="78">
        <f>T4*T20*T45*T47</f>
        <v>1.8540311634428666E-05</v>
      </c>
      <c r="U14" s="23" t="s">
        <v>138</v>
      </c>
    </row>
    <row r="15" spans="1:21" ht="14.25">
      <c r="A15" s="1" t="s">
        <v>53</v>
      </c>
      <c r="B15" s="116">
        <v>125.5296</v>
      </c>
      <c r="C15" s="2" t="s">
        <v>86</v>
      </c>
      <c r="D15" s="41" t="s">
        <v>14</v>
      </c>
      <c r="E15" s="40">
        <f>B16</f>
        <v>432.2</v>
      </c>
      <c r="F15" s="5" t="s">
        <v>15</v>
      </c>
      <c r="G15" s="46" t="s">
        <v>12</v>
      </c>
      <c r="H15" s="83">
        <f>H3*H23*H42*H43</f>
        <v>2.4248598588929886E-12</v>
      </c>
      <c r="I15" s="39" t="s">
        <v>141</v>
      </c>
      <c r="J15" s="81" t="s">
        <v>102</v>
      </c>
      <c r="K15" s="83">
        <f>K5*K20*K45*K47</f>
        <v>1.2231166326048497E-06</v>
      </c>
      <c r="L15" s="80" t="s">
        <v>138</v>
      </c>
      <c r="M15" s="41" t="s">
        <v>14</v>
      </c>
      <c r="N15" s="40">
        <f>B16</f>
        <v>432.2</v>
      </c>
      <c r="P15" s="76" t="s">
        <v>12</v>
      </c>
      <c r="Q15" s="78">
        <f>Q3*Q23*Q34*Q35</f>
        <v>1.018441140735055E-11</v>
      </c>
      <c r="R15" s="77" t="s">
        <v>141</v>
      </c>
      <c r="S15" s="76" t="s">
        <v>102</v>
      </c>
      <c r="T15" s="78">
        <f>T5*T20*T45*T47</f>
        <v>5.137089856940368E-06</v>
      </c>
      <c r="U15" s="23" t="s">
        <v>138</v>
      </c>
    </row>
    <row r="16" spans="1:21" ht="15" thickBot="1">
      <c r="A16" s="6" t="s">
        <v>14</v>
      </c>
      <c r="B16" s="96">
        <v>432.2</v>
      </c>
      <c r="C16" s="3" t="s">
        <v>55</v>
      </c>
      <c r="D16" s="5" t="s">
        <v>12</v>
      </c>
      <c r="E16" s="43">
        <f>(1-EXP(-E14*E12))</f>
        <v>0.0016021395425589446</v>
      </c>
      <c r="G16" s="38"/>
      <c r="H16" s="83">
        <f>(1/((1/H14)+(1/H15)))</f>
        <v>1.232106952681364E-13</v>
      </c>
      <c r="I16" s="80" t="s">
        <v>142</v>
      </c>
      <c r="J16" s="37" t="s">
        <v>103</v>
      </c>
      <c r="K16" s="60">
        <f>K6*K20*K45*K47</f>
        <v>6.612489087849106E-06</v>
      </c>
      <c r="L16" s="36" t="s">
        <v>138</v>
      </c>
      <c r="M16" s="5" t="s">
        <v>12</v>
      </c>
      <c r="N16" s="43">
        <f>(1-EXP(-N14*N12))</f>
        <v>0.0016021395425589446</v>
      </c>
      <c r="P16" s="17"/>
      <c r="Q16" s="71">
        <f>(1/((1/Q14)+(1/Q15)))</f>
        <v>1.5832975360208563E-13</v>
      </c>
      <c r="R16" s="16" t="s">
        <v>142</v>
      </c>
      <c r="S16" s="20" t="s">
        <v>103</v>
      </c>
      <c r="T16" s="48">
        <f>T6*T20*T45*T47</f>
        <v>2.777245416896625E-05</v>
      </c>
      <c r="U16" s="19" t="s">
        <v>138</v>
      </c>
    </row>
    <row r="17" spans="1:21" ht="15" thickTop="1">
      <c r="A17" s="5" t="s">
        <v>43</v>
      </c>
      <c r="B17" s="98">
        <v>241</v>
      </c>
      <c r="C17" s="5" t="s">
        <v>44</v>
      </c>
      <c r="D17" s="2" t="s">
        <v>118</v>
      </c>
      <c r="E17" s="40">
        <f>B8</f>
        <v>0.0008806</v>
      </c>
      <c r="F17" s="5" t="s">
        <v>16</v>
      </c>
      <c r="G17" s="35"/>
      <c r="H17" s="110">
        <f>H5*H23*H42*H43</f>
        <v>1.297023348959284E-13</v>
      </c>
      <c r="I17" s="58" t="s">
        <v>140</v>
      </c>
      <c r="J17" s="5" t="s">
        <v>61</v>
      </c>
      <c r="K17" s="103">
        <f>B6</f>
        <v>1</v>
      </c>
      <c r="L17" s="5" t="s">
        <v>63</v>
      </c>
      <c r="M17" s="2" t="s">
        <v>119</v>
      </c>
      <c r="N17" s="40">
        <f>B9</f>
        <v>0.0007548</v>
      </c>
      <c r="O17" s="5" t="s">
        <v>16</v>
      </c>
      <c r="P17" s="63"/>
      <c r="Q17" s="78">
        <f>Q5*Q23*Q34*Q35</f>
        <v>1.6070119293605533E-13</v>
      </c>
      <c r="R17" s="77" t="s">
        <v>140</v>
      </c>
      <c r="S17" s="5" t="s">
        <v>61</v>
      </c>
      <c r="T17" s="103">
        <f>B6</f>
        <v>1</v>
      </c>
      <c r="U17" s="5" t="s">
        <v>63</v>
      </c>
    </row>
    <row r="18" spans="1:21" ht="15.75">
      <c r="A18" s="2" t="s">
        <v>31</v>
      </c>
      <c r="B18" s="95">
        <v>1</v>
      </c>
      <c r="C18" s="5"/>
      <c r="D18" s="2" t="s">
        <v>47</v>
      </c>
      <c r="E18" s="40">
        <f>B11</f>
        <v>0.0254842</v>
      </c>
      <c r="F18" s="5" t="s">
        <v>87</v>
      </c>
      <c r="G18" s="46" t="s">
        <v>13</v>
      </c>
      <c r="H18" s="83">
        <f>H6*H23*H42*H43</f>
        <v>2.422916857856633E-12</v>
      </c>
      <c r="I18" s="80" t="s">
        <v>141</v>
      </c>
      <c r="J18" s="2" t="s">
        <v>137</v>
      </c>
      <c r="K18" s="103">
        <f>B50</f>
        <v>1</v>
      </c>
      <c r="L18" s="5" t="s">
        <v>109</v>
      </c>
      <c r="M18" s="2" t="s">
        <v>47</v>
      </c>
      <c r="N18" s="40">
        <f>B11</f>
        <v>0.0254842</v>
      </c>
      <c r="O18" s="5" t="s">
        <v>87</v>
      </c>
      <c r="P18" s="76" t="s">
        <v>13</v>
      </c>
      <c r="Q18" s="78">
        <f>Q6*Q23*Q34*Q35</f>
        <v>1.017625080299786E-11</v>
      </c>
      <c r="R18" s="77" t="s">
        <v>141</v>
      </c>
      <c r="S18" s="2" t="s">
        <v>139</v>
      </c>
      <c r="T18" s="103">
        <f>B64</f>
        <v>1</v>
      </c>
      <c r="U18" s="5" t="s">
        <v>109</v>
      </c>
    </row>
    <row r="19" spans="1:20" ht="15" thickBot="1">
      <c r="A19" s="2" t="s">
        <v>34</v>
      </c>
      <c r="B19" s="95">
        <v>1</v>
      </c>
      <c r="C19" s="5"/>
      <c r="D19" s="5" t="s">
        <v>17</v>
      </c>
      <c r="E19" s="103">
        <f>B29</f>
        <v>1</v>
      </c>
      <c r="G19" s="61"/>
      <c r="H19" s="60">
        <f>(1/((1/H17)+(1/H18)))</f>
        <v>1.2311196852823092E-13</v>
      </c>
      <c r="I19" s="36" t="s">
        <v>142</v>
      </c>
      <c r="J19" s="2" t="s">
        <v>0</v>
      </c>
      <c r="K19" s="43">
        <f>0.693/K20</f>
        <v>0.0016034243405830633</v>
      </c>
      <c r="M19" s="5" t="s">
        <v>17</v>
      </c>
      <c r="N19" s="103">
        <f>B29</f>
        <v>1</v>
      </c>
      <c r="P19" s="34"/>
      <c r="Q19" s="48">
        <f>(1/((1/Q17)+(1/Q18)))</f>
        <v>1.5820288652801267E-13</v>
      </c>
      <c r="R19" s="44" t="s">
        <v>142</v>
      </c>
      <c r="S19" s="2" t="s">
        <v>0</v>
      </c>
      <c r="T19" s="43">
        <f>0.693/T20</f>
        <v>0.0016034243405830633</v>
      </c>
    </row>
    <row r="20" spans="1:21" ht="15" thickTop="1">
      <c r="A20" s="2" t="s">
        <v>35</v>
      </c>
      <c r="B20" s="95">
        <v>1</v>
      </c>
      <c r="C20" s="5"/>
      <c r="D20" s="5" t="s">
        <v>18</v>
      </c>
      <c r="E20" s="103">
        <f>B30</f>
        <v>1</v>
      </c>
      <c r="G20" s="5" t="s">
        <v>61</v>
      </c>
      <c r="H20" s="103">
        <f>B6</f>
        <v>1</v>
      </c>
      <c r="I20" s="5" t="s">
        <v>63</v>
      </c>
      <c r="J20" s="41" t="s">
        <v>14</v>
      </c>
      <c r="K20" s="40">
        <f>B16</f>
        <v>432.2</v>
      </c>
      <c r="L20" s="5" t="s">
        <v>15</v>
      </c>
      <c r="M20" s="5" t="s">
        <v>18</v>
      </c>
      <c r="N20" s="103">
        <f>B30</f>
        <v>1</v>
      </c>
      <c r="P20" s="5" t="s">
        <v>61</v>
      </c>
      <c r="Q20" s="103">
        <f>B6</f>
        <v>1</v>
      </c>
      <c r="R20" s="5" t="s">
        <v>63</v>
      </c>
      <c r="S20" s="41" t="s">
        <v>14</v>
      </c>
      <c r="T20" s="40">
        <f>B16</f>
        <v>432.2</v>
      </c>
      <c r="U20" s="5" t="s">
        <v>15</v>
      </c>
    </row>
    <row r="21" spans="1:20" ht="15.75">
      <c r="A21" s="2" t="s">
        <v>37</v>
      </c>
      <c r="B21" s="95">
        <v>1</v>
      </c>
      <c r="C21" s="5"/>
      <c r="D21" s="5" t="s">
        <v>19</v>
      </c>
      <c r="E21" s="33">
        <f>B31</f>
        <v>1</v>
      </c>
      <c r="G21" s="2" t="s">
        <v>137</v>
      </c>
      <c r="H21" s="103">
        <f>B50</f>
        <v>1</v>
      </c>
      <c r="I21" s="5" t="s">
        <v>109</v>
      </c>
      <c r="J21" s="5" t="s">
        <v>12</v>
      </c>
      <c r="K21" s="43">
        <f>(1-EXP(-K19*K18))</f>
        <v>0.0016021395425589446</v>
      </c>
      <c r="M21" s="5" t="s">
        <v>19</v>
      </c>
      <c r="N21" s="33">
        <f>B31</f>
        <v>1</v>
      </c>
      <c r="P21" s="2" t="s">
        <v>139</v>
      </c>
      <c r="Q21" s="103">
        <f>B64</f>
        <v>1</v>
      </c>
      <c r="R21" s="5" t="s">
        <v>109</v>
      </c>
      <c r="S21" s="5" t="s">
        <v>12</v>
      </c>
      <c r="T21" s="43">
        <f>(1-EXP(-T19*T18))</f>
        <v>0.0016021395425589446</v>
      </c>
    </row>
    <row r="22" spans="1:21" ht="14.25">
      <c r="A22" s="2" t="s">
        <v>38</v>
      </c>
      <c r="B22" s="95">
        <v>1</v>
      </c>
      <c r="C22" s="5"/>
      <c r="D22" s="5" t="s">
        <v>20</v>
      </c>
      <c r="E22" s="33">
        <f>B32</f>
        <v>1</v>
      </c>
      <c r="G22" s="2" t="s">
        <v>0</v>
      </c>
      <c r="H22" s="43">
        <f>0.693/H23</f>
        <v>0.0016034243405830633</v>
      </c>
      <c r="J22" s="2" t="s">
        <v>48</v>
      </c>
      <c r="K22" s="40">
        <f>B10</f>
        <v>0.0371732</v>
      </c>
      <c r="L22" s="2" t="s">
        <v>84</v>
      </c>
      <c r="M22" s="5" t="s">
        <v>20</v>
      </c>
      <c r="N22" s="33">
        <f>B32</f>
        <v>1</v>
      </c>
      <c r="P22" s="2" t="s">
        <v>0</v>
      </c>
      <c r="Q22" s="43">
        <f>0.693/Q23</f>
        <v>0.0016034243405830633</v>
      </c>
      <c r="S22" s="2" t="s">
        <v>48</v>
      </c>
      <c r="T22" s="40">
        <f>B10</f>
        <v>0.0371732</v>
      </c>
      <c r="U22" s="2" t="s">
        <v>84</v>
      </c>
    </row>
    <row r="23" spans="1:21" ht="14.25">
      <c r="A23" s="5" t="s">
        <v>147</v>
      </c>
      <c r="B23" s="95">
        <v>1</v>
      </c>
      <c r="D23" s="5" t="s">
        <v>104</v>
      </c>
      <c r="E23" s="32">
        <f>(((E27*E25*E30)+(E28*E25*E32))*E34*E39*E35*E37)+(((E27*E26*E31)+(E28*E26*E33))*E34*E40*E36*E38)</f>
        <v>123025</v>
      </c>
      <c r="F23" s="5" t="s">
        <v>21</v>
      </c>
      <c r="G23" s="41" t="s">
        <v>14</v>
      </c>
      <c r="H23" s="40">
        <f>B16</f>
        <v>432.2</v>
      </c>
      <c r="I23" s="5" t="s">
        <v>15</v>
      </c>
      <c r="J23" s="2" t="s">
        <v>49</v>
      </c>
      <c r="K23" s="40">
        <f>B12</f>
        <v>0.0183064</v>
      </c>
      <c r="L23" s="2" t="s">
        <v>84</v>
      </c>
      <c r="M23" s="5" t="s">
        <v>117</v>
      </c>
      <c r="N23" s="31">
        <f>((N25*N28)+(N26*N29))*N30*N31*N32</f>
        <v>176.39999999999998</v>
      </c>
      <c r="O23" s="5" t="s">
        <v>21</v>
      </c>
      <c r="P23" s="41" t="s">
        <v>14</v>
      </c>
      <c r="Q23" s="40">
        <f>B16</f>
        <v>432.2</v>
      </c>
      <c r="R23" s="5" t="s">
        <v>15</v>
      </c>
      <c r="S23" s="2" t="s">
        <v>49</v>
      </c>
      <c r="T23" s="40">
        <f>B12</f>
        <v>0.0183064</v>
      </c>
      <c r="U23" s="2" t="s">
        <v>84</v>
      </c>
    </row>
    <row r="24" spans="1:21" ht="14.25">
      <c r="A24" s="97" t="s">
        <v>120</v>
      </c>
      <c r="B24" s="101">
        <v>1.20635250800013</v>
      </c>
      <c r="C24" s="5"/>
      <c r="D24" s="5" t="s">
        <v>69</v>
      </c>
      <c r="E24" s="33">
        <f>B40</f>
        <v>350</v>
      </c>
      <c r="F24" s="5" t="s">
        <v>88</v>
      </c>
      <c r="G24" s="5" t="s">
        <v>12</v>
      </c>
      <c r="H24" s="43">
        <f>(1-EXP(-H22*H21))</f>
        <v>0.0016021395425589446</v>
      </c>
      <c r="J24" s="2" t="s">
        <v>50</v>
      </c>
      <c r="K24" s="40">
        <f>B13</f>
        <v>0.034558</v>
      </c>
      <c r="L24" s="2" t="s">
        <v>84</v>
      </c>
      <c r="M24" s="5" t="s">
        <v>25</v>
      </c>
      <c r="N24" s="33">
        <f>B60</f>
        <v>250</v>
      </c>
      <c r="O24" s="5" t="s">
        <v>88</v>
      </c>
      <c r="P24" s="5" t="s">
        <v>12</v>
      </c>
      <c r="Q24" s="43">
        <f>(1-EXP(-Q22*Q21))</f>
        <v>0.0016021395425589446</v>
      </c>
      <c r="S24" s="2" t="s">
        <v>50</v>
      </c>
      <c r="T24" s="40">
        <f>B13</f>
        <v>0.034558</v>
      </c>
      <c r="U24" s="2" t="s">
        <v>84</v>
      </c>
    </row>
    <row r="25" spans="1:21" ht="14.25">
      <c r="A25" s="97" t="s">
        <v>121</v>
      </c>
      <c r="B25" s="101">
        <v>2.4574094778271798</v>
      </c>
      <c r="D25" s="5" t="s">
        <v>70</v>
      </c>
      <c r="E25" s="33">
        <f>B41</f>
        <v>350</v>
      </c>
      <c r="F25" s="5" t="s">
        <v>88</v>
      </c>
      <c r="G25" s="2" t="s">
        <v>51</v>
      </c>
      <c r="H25" s="40">
        <f>B7</f>
        <v>0.36297</v>
      </c>
      <c r="I25" s="5" t="s">
        <v>16</v>
      </c>
      <c r="J25" s="2" t="s">
        <v>52</v>
      </c>
      <c r="K25" s="40">
        <f>B14</f>
        <v>0.0371732</v>
      </c>
      <c r="L25" s="2" t="s">
        <v>84</v>
      </c>
      <c r="M25" s="5" t="s">
        <v>2</v>
      </c>
      <c r="N25" s="103">
        <f>B35</f>
        <v>0.5</v>
      </c>
      <c r="P25" s="2" t="s">
        <v>51</v>
      </c>
      <c r="Q25" s="40">
        <f>B7</f>
        <v>0.36297</v>
      </c>
      <c r="R25" s="5" t="s">
        <v>16</v>
      </c>
      <c r="S25" s="2" t="s">
        <v>52</v>
      </c>
      <c r="T25" s="40">
        <f>B14</f>
        <v>0.0371732</v>
      </c>
      <c r="U25" s="2" t="s">
        <v>84</v>
      </c>
    </row>
    <row r="26" spans="1:21" ht="14.25">
      <c r="A26" s="97" t="s">
        <v>122</v>
      </c>
      <c r="B26" s="101">
        <v>3.76670928262259</v>
      </c>
      <c r="D26" s="5" t="s">
        <v>71</v>
      </c>
      <c r="E26" s="33">
        <f>B42</f>
        <v>350</v>
      </c>
      <c r="F26" s="5" t="s">
        <v>88</v>
      </c>
      <c r="G26" s="2" t="s">
        <v>53</v>
      </c>
      <c r="H26" s="40">
        <f>B15</f>
        <v>125.5296</v>
      </c>
      <c r="I26" s="5" t="s">
        <v>89</v>
      </c>
      <c r="J26" s="2" t="s">
        <v>54</v>
      </c>
      <c r="K26" s="40">
        <f>B11</f>
        <v>0.0254842</v>
      </c>
      <c r="L26" s="2" t="s">
        <v>90</v>
      </c>
      <c r="M26" s="5" t="s">
        <v>3</v>
      </c>
      <c r="N26" s="103">
        <f>B36</f>
        <v>0.1</v>
      </c>
      <c r="P26" s="2" t="s">
        <v>53</v>
      </c>
      <c r="Q26" s="40">
        <f>B15</f>
        <v>125.5296</v>
      </c>
      <c r="R26" s="5" t="s">
        <v>91</v>
      </c>
      <c r="S26" s="2" t="s">
        <v>54</v>
      </c>
      <c r="T26" s="40">
        <f>B11</f>
        <v>0.0254842</v>
      </c>
      <c r="U26" s="2" t="s">
        <v>90</v>
      </c>
    </row>
    <row r="27" spans="1:20" ht="14.25">
      <c r="A27" s="97" t="s">
        <v>123</v>
      </c>
      <c r="B27" s="101">
        <v>7.20138976181518</v>
      </c>
      <c r="D27" s="5" t="s">
        <v>110</v>
      </c>
      <c r="E27" s="103">
        <f>B35</f>
        <v>0.5</v>
      </c>
      <c r="G27" s="5" t="s">
        <v>17</v>
      </c>
      <c r="H27" s="103">
        <f>B29</f>
        <v>1</v>
      </c>
      <c r="J27" s="5" t="s">
        <v>17</v>
      </c>
      <c r="K27" s="103">
        <f>B29</f>
        <v>1</v>
      </c>
      <c r="M27" s="5" t="s">
        <v>26</v>
      </c>
      <c r="N27" s="103">
        <f>B61</f>
        <v>8</v>
      </c>
      <c r="O27" s="5" t="s">
        <v>92</v>
      </c>
      <c r="P27" s="5" t="s">
        <v>17</v>
      </c>
      <c r="Q27" s="103">
        <f>B29</f>
        <v>1</v>
      </c>
      <c r="S27" s="5" t="s">
        <v>17</v>
      </c>
      <c r="T27" s="103">
        <f>B29</f>
        <v>1</v>
      </c>
    </row>
    <row r="28" spans="1:20" ht="14.25">
      <c r="A28" s="97" t="s">
        <v>124</v>
      </c>
      <c r="B28" s="102">
        <v>1.23833421492427</v>
      </c>
      <c r="D28" s="5" t="s">
        <v>111</v>
      </c>
      <c r="E28" s="103">
        <f>B36</f>
        <v>0.1</v>
      </c>
      <c r="G28" s="5" t="s">
        <v>18</v>
      </c>
      <c r="H28" s="103">
        <f>B30</f>
        <v>1</v>
      </c>
      <c r="J28" s="5" t="s">
        <v>18</v>
      </c>
      <c r="K28" s="103">
        <f>B30</f>
        <v>1</v>
      </c>
      <c r="M28" s="5" t="s">
        <v>28</v>
      </c>
      <c r="N28" s="103">
        <f>B62</f>
        <v>4</v>
      </c>
      <c r="O28" s="5" t="s">
        <v>92</v>
      </c>
      <c r="P28" s="5" t="s">
        <v>18</v>
      </c>
      <c r="Q28" s="103">
        <f>B30</f>
        <v>1</v>
      </c>
      <c r="S28" s="5" t="s">
        <v>18</v>
      </c>
      <c r="T28" s="103">
        <f>B30</f>
        <v>1</v>
      </c>
    </row>
    <row r="29" spans="1:20" ht="14.25">
      <c r="A29" s="5" t="s">
        <v>17</v>
      </c>
      <c r="B29" s="100">
        <v>1</v>
      </c>
      <c r="D29" s="5" t="s">
        <v>72</v>
      </c>
      <c r="E29" s="103">
        <f>B43</f>
        <v>24</v>
      </c>
      <c r="F29" s="5" t="s">
        <v>92</v>
      </c>
      <c r="G29" s="5" t="s">
        <v>105</v>
      </c>
      <c r="H29" s="30">
        <f>(H30*(H36/24)*H33*H39)+(H31*(H37/24)*H34*H40)</f>
        <v>6195</v>
      </c>
      <c r="I29" s="5" t="s">
        <v>22</v>
      </c>
      <c r="J29" s="5" t="s">
        <v>19</v>
      </c>
      <c r="K29" s="33">
        <f>B31</f>
        <v>1</v>
      </c>
      <c r="M29" s="5" t="s">
        <v>30</v>
      </c>
      <c r="N29" s="103">
        <f>B63</f>
        <v>4</v>
      </c>
      <c r="O29" s="5" t="s">
        <v>92</v>
      </c>
      <c r="P29" s="5" t="s">
        <v>23</v>
      </c>
      <c r="Q29" s="103">
        <f>B66</f>
        <v>60</v>
      </c>
      <c r="R29" s="5" t="s">
        <v>24</v>
      </c>
      <c r="S29" s="5" t="s">
        <v>19</v>
      </c>
      <c r="T29" s="33">
        <f>B31</f>
        <v>1</v>
      </c>
    </row>
    <row r="30" spans="1:20" ht="14.25">
      <c r="A30" s="5" t="s">
        <v>18</v>
      </c>
      <c r="B30" s="100">
        <v>1</v>
      </c>
      <c r="D30" s="5" t="s">
        <v>5</v>
      </c>
      <c r="E30" s="103">
        <f>B44</f>
        <v>6</v>
      </c>
      <c r="F30" s="5" t="s">
        <v>92</v>
      </c>
      <c r="G30" s="5" t="s">
        <v>80</v>
      </c>
      <c r="H30" s="103">
        <f>B55</f>
        <v>10</v>
      </c>
      <c r="I30" s="5" t="s">
        <v>24</v>
      </c>
      <c r="J30" s="5" t="s">
        <v>20</v>
      </c>
      <c r="K30" s="33">
        <f>B32</f>
        <v>1</v>
      </c>
      <c r="M30" s="5" t="s">
        <v>4</v>
      </c>
      <c r="N30" s="103">
        <f>B37</f>
        <v>0.5</v>
      </c>
      <c r="P30" s="5" t="s">
        <v>25</v>
      </c>
      <c r="Q30" s="33">
        <f>B60</f>
        <v>250</v>
      </c>
      <c r="R30" s="5" t="s">
        <v>88</v>
      </c>
      <c r="S30" s="5" t="s">
        <v>20</v>
      </c>
      <c r="T30" s="33">
        <f>B32</f>
        <v>1</v>
      </c>
    </row>
    <row r="31" spans="1:20" ht="14.25">
      <c r="A31" s="5" t="s">
        <v>19</v>
      </c>
      <c r="B31" s="100">
        <v>1</v>
      </c>
      <c r="D31" s="5" t="s">
        <v>7</v>
      </c>
      <c r="E31" s="103">
        <f>B45</f>
        <v>6</v>
      </c>
      <c r="F31" s="5" t="s">
        <v>92</v>
      </c>
      <c r="G31" s="5" t="s">
        <v>81</v>
      </c>
      <c r="H31" s="103">
        <f>B56</f>
        <v>20</v>
      </c>
      <c r="I31" s="5" t="s">
        <v>24</v>
      </c>
      <c r="J31" s="5" t="s">
        <v>120</v>
      </c>
      <c r="K31" s="40">
        <f>B24</f>
        <v>1.20635250800013</v>
      </c>
      <c r="M31" s="5" t="s">
        <v>32</v>
      </c>
      <c r="N31" s="103">
        <f>B65</f>
        <v>49</v>
      </c>
      <c r="O31" s="5" t="s">
        <v>33</v>
      </c>
      <c r="P31" s="5" t="s">
        <v>26</v>
      </c>
      <c r="Q31" s="103">
        <f>B61</f>
        <v>8</v>
      </c>
      <c r="R31" s="5" t="s">
        <v>92</v>
      </c>
      <c r="S31" s="5" t="s">
        <v>120</v>
      </c>
      <c r="T31" s="40">
        <f>B24</f>
        <v>1.20635250800013</v>
      </c>
    </row>
    <row r="32" spans="1:20" ht="14.25">
      <c r="A32" s="5" t="s">
        <v>20</v>
      </c>
      <c r="B32" s="100">
        <v>1</v>
      </c>
      <c r="D32" s="5" t="s">
        <v>6</v>
      </c>
      <c r="E32" s="103">
        <f>B46</f>
        <v>10</v>
      </c>
      <c r="F32" s="5" t="s">
        <v>92</v>
      </c>
      <c r="G32" s="5" t="s">
        <v>69</v>
      </c>
      <c r="H32" s="33">
        <f>B40</f>
        <v>350</v>
      </c>
      <c r="I32" s="5" t="s">
        <v>88</v>
      </c>
      <c r="J32" s="5" t="s">
        <v>121</v>
      </c>
      <c r="K32" s="29">
        <f>B25</f>
        <v>2.4574094778271798</v>
      </c>
      <c r="M32" s="5" t="s">
        <v>36</v>
      </c>
      <c r="N32" s="103">
        <f>B67</f>
        <v>3</v>
      </c>
      <c r="O32" s="5" t="s">
        <v>112</v>
      </c>
      <c r="P32" s="2" t="s">
        <v>29</v>
      </c>
      <c r="Q32" s="28">
        <f>B23</f>
        <v>1</v>
      </c>
      <c r="S32" s="5" t="s">
        <v>121</v>
      </c>
      <c r="T32" s="29">
        <f>B25</f>
        <v>2.4574094778271798</v>
      </c>
    </row>
    <row r="33" spans="1:20" ht="14.25">
      <c r="A33" s="2" t="s">
        <v>56</v>
      </c>
      <c r="B33" s="99">
        <v>0.23</v>
      </c>
      <c r="D33" s="5" t="s">
        <v>8</v>
      </c>
      <c r="E33" s="103">
        <f>B47</f>
        <v>10</v>
      </c>
      <c r="F33" s="5" t="s">
        <v>92</v>
      </c>
      <c r="G33" s="5" t="s">
        <v>70</v>
      </c>
      <c r="H33" s="33">
        <f>B41</f>
        <v>350</v>
      </c>
      <c r="I33" s="5" t="s">
        <v>88</v>
      </c>
      <c r="J33" s="5" t="s">
        <v>122</v>
      </c>
      <c r="K33" s="29">
        <f>B26</f>
        <v>3.76670928262259</v>
      </c>
      <c r="M33" s="5" t="s">
        <v>41</v>
      </c>
      <c r="N33" s="27">
        <v>27.027027027027</v>
      </c>
      <c r="O33" s="5" t="s">
        <v>42</v>
      </c>
      <c r="P33" s="5" t="s">
        <v>41</v>
      </c>
      <c r="Q33" s="27">
        <v>27.027027027027</v>
      </c>
      <c r="R33" s="5" t="s">
        <v>42</v>
      </c>
      <c r="S33" s="5" t="s">
        <v>122</v>
      </c>
      <c r="T33" s="29">
        <f>B26</f>
        <v>3.76670928262259</v>
      </c>
    </row>
    <row r="34" spans="1:20" ht="14.25">
      <c r="A34" s="2" t="s">
        <v>57</v>
      </c>
      <c r="B34" s="99">
        <v>0.77</v>
      </c>
      <c r="D34" s="5" t="s">
        <v>4</v>
      </c>
      <c r="E34" s="103">
        <f>B37</f>
        <v>0.5</v>
      </c>
      <c r="G34" s="5" t="s">
        <v>71</v>
      </c>
      <c r="H34" s="33">
        <f>B42</f>
        <v>350</v>
      </c>
      <c r="I34" s="5" t="s">
        <v>88</v>
      </c>
      <c r="J34" s="5" t="s">
        <v>123</v>
      </c>
      <c r="K34" s="29">
        <f>B27</f>
        <v>7.20138976181518</v>
      </c>
      <c r="M34" s="5" t="s">
        <v>43</v>
      </c>
      <c r="N34" s="103">
        <f>B17</f>
        <v>241</v>
      </c>
      <c r="O34" s="5" t="s">
        <v>44</v>
      </c>
      <c r="P34" s="5" t="s">
        <v>43</v>
      </c>
      <c r="Q34" s="103">
        <f>B17</f>
        <v>241</v>
      </c>
      <c r="R34" s="5" t="s">
        <v>44</v>
      </c>
      <c r="S34" s="5" t="s">
        <v>123</v>
      </c>
      <c r="T34" s="29">
        <f>B27</f>
        <v>7.20138976181518</v>
      </c>
    </row>
    <row r="35" spans="1:20" ht="14.25">
      <c r="A35" s="5" t="s">
        <v>2</v>
      </c>
      <c r="B35" s="100">
        <v>0.5</v>
      </c>
      <c r="D35" s="5" t="s">
        <v>106</v>
      </c>
      <c r="E35" s="103">
        <f>B53</f>
        <v>16</v>
      </c>
      <c r="F35" s="5" t="s">
        <v>33</v>
      </c>
      <c r="G35" s="5" t="s">
        <v>72</v>
      </c>
      <c r="H35" s="103">
        <f>B43</f>
        <v>24</v>
      </c>
      <c r="I35" s="5" t="s">
        <v>92</v>
      </c>
      <c r="J35" s="5" t="s">
        <v>124</v>
      </c>
      <c r="K35" s="29">
        <f>B28</f>
        <v>1.23833421492427</v>
      </c>
      <c r="M35" s="5" t="s">
        <v>45</v>
      </c>
      <c r="N35" s="103">
        <f>2.8*(10^(-15))</f>
        <v>2.8E-15</v>
      </c>
      <c r="P35" s="5" t="s">
        <v>45</v>
      </c>
      <c r="Q35" s="103">
        <f>2.8*(10^(-15))</f>
        <v>2.8E-15</v>
      </c>
      <c r="S35" s="5" t="s">
        <v>124</v>
      </c>
      <c r="T35" s="29">
        <f>B28</f>
        <v>1.23833421492427</v>
      </c>
    </row>
    <row r="36" spans="1:21" ht="14.25">
      <c r="A36" s="5" t="s">
        <v>3</v>
      </c>
      <c r="B36" s="100">
        <v>0.1</v>
      </c>
      <c r="D36" s="5" t="s">
        <v>79</v>
      </c>
      <c r="E36" s="103">
        <f>B54</f>
        <v>49</v>
      </c>
      <c r="F36" s="5" t="s">
        <v>33</v>
      </c>
      <c r="G36" s="5" t="s">
        <v>73</v>
      </c>
      <c r="H36" s="103">
        <f>B48</f>
        <v>24</v>
      </c>
      <c r="I36" s="5" t="s">
        <v>92</v>
      </c>
      <c r="J36" s="5" t="s">
        <v>72</v>
      </c>
      <c r="K36" s="103">
        <f>B43</f>
        <v>24</v>
      </c>
      <c r="L36" s="5" t="s">
        <v>92</v>
      </c>
      <c r="S36" s="5" t="s">
        <v>26</v>
      </c>
      <c r="T36" s="103">
        <f>B61</f>
        <v>8</v>
      </c>
      <c r="U36" s="5" t="s">
        <v>92</v>
      </c>
    </row>
    <row r="37" spans="1:21" ht="14.25">
      <c r="A37" s="5" t="s">
        <v>4</v>
      </c>
      <c r="B37" s="100">
        <v>0.5</v>
      </c>
      <c r="D37" s="5" t="s">
        <v>82</v>
      </c>
      <c r="E37" s="103">
        <f>B57</f>
        <v>17</v>
      </c>
      <c r="F37" s="5" t="s">
        <v>112</v>
      </c>
      <c r="G37" s="5" t="s">
        <v>74</v>
      </c>
      <c r="H37" s="103">
        <f>B49</f>
        <v>24</v>
      </c>
      <c r="I37" s="5" t="s">
        <v>92</v>
      </c>
      <c r="J37" s="5" t="s">
        <v>69</v>
      </c>
      <c r="K37" s="33">
        <f>B40</f>
        <v>350</v>
      </c>
      <c r="L37" s="5" t="s">
        <v>88</v>
      </c>
      <c r="S37" s="5" t="s">
        <v>25</v>
      </c>
      <c r="T37" s="33">
        <f>B60</f>
        <v>250</v>
      </c>
      <c r="U37" s="5" t="s">
        <v>88</v>
      </c>
    </row>
    <row r="38" spans="1:21" ht="14.25">
      <c r="A38" s="2" t="s">
        <v>1</v>
      </c>
      <c r="B38" s="100">
        <v>0</v>
      </c>
      <c r="C38" s="5"/>
      <c r="D38" s="5" t="s">
        <v>83</v>
      </c>
      <c r="E38" s="103">
        <f>B58</f>
        <v>3</v>
      </c>
      <c r="F38" s="5" t="s">
        <v>112</v>
      </c>
      <c r="G38" s="5" t="s">
        <v>59</v>
      </c>
      <c r="H38" s="28">
        <f>B23</f>
        <v>1</v>
      </c>
      <c r="J38" s="5" t="s">
        <v>75</v>
      </c>
      <c r="K38" s="103">
        <f>B50</f>
        <v>1</v>
      </c>
      <c r="L38" s="5" t="s">
        <v>15</v>
      </c>
      <c r="S38" s="5" t="s">
        <v>27</v>
      </c>
      <c r="T38" s="103">
        <f>B64</f>
        <v>1</v>
      </c>
      <c r="U38" s="5" t="s">
        <v>15</v>
      </c>
    </row>
    <row r="39" spans="1:20" ht="14.25">
      <c r="A39" s="131" t="s">
        <v>11</v>
      </c>
      <c r="B39" s="131"/>
      <c r="C39" s="131"/>
      <c r="D39" s="5" t="s">
        <v>107</v>
      </c>
      <c r="E39" s="33">
        <f>B33</f>
        <v>0.23</v>
      </c>
      <c r="G39" s="5" t="s">
        <v>107</v>
      </c>
      <c r="H39" s="33">
        <f>B33</f>
        <v>0.23</v>
      </c>
      <c r="J39" s="2" t="s">
        <v>31</v>
      </c>
      <c r="K39" s="28">
        <f>B18</f>
        <v>1</v>
      </c>
      <c r="S39" s="2" t="s">
        <v>31</v>
      </c>
      <c r="T39" s="28">
        <f>B18</f>
        <v>1</v>
      </c>
    </row>
    <row r="40" spans="1:20" ht="14.25">
      <c r="A40" s="5" t="s">
        <v>69</v>
      </c>
      <c r="B40" s="99">
        <v>350</v>
      </c>
      <c r="C40" s="5" t="s">
        <v>88</v>
      </c>
      <c r="D40" s="5" t="s">
        <v>108</v>
      </c>
      <c r="E40" s="33">
        <f>B34</f>
        <v>0.77</v>
      </c>
      <c r="G40" s="5" t="s">
        <v>108</v>
      </c>
      <c r="H40" s="33">
        <f>B34</f>
        <v>0.77</v>
      </c>
      <c r="J40" s="2" t="s">
        <v>34</v>
      </c>
      <c r="K40" s="28">
        <f>B19</f>
        <v>1</v>
      </c>
      <c r="S40" s="2" t="s">
        <v>34</v>
      </c>
      <c r="T40" s="28">
        <f>B19</f>
        <v>1</v>
      </c>
    </row>
    <row r="41" spans="1:20" ht="14.25">
      <c r="A41" s="5" t="s">
        <v>70</v>
      </c>
      <c r="B41" s="99">
        <v>350</v>
      </c>
      <c r="C41" s="5" t="s">
        <v>88</v>
      </c>
      <c r="D41" s="5" t="s">
        <v>41</v>
      </c>
      <c r="E41" s="27">
        <v>27.027027027027</v>
      </c>
      <c r="F41" s="5" t="s">
        <v>42</v>
      </c>
      <c r="G41" s="5" t="s">
        <v>41</v>
      </c>
      <c r="H41" s="27">
        <v>27.027027027027</v>
      </c>
      <c r="I41" s="5" t="s">
        <v>42</v>
      </c>
      <c r="J41" s="2" t="s">
        <v>35</v>
      </c>
      <c r="K41" s="28">
        <f>B20</f>
        <v>1</v>
      </c>
      <c r="S41" s="2" t="s">
        <v>35</v>
      </c>
      <c r="T41" s="28">
        <f>B20</f>
        <v>1</v>
      </c>
    </row>
    <row r="42" spans="1:20" ht="14.25">
      <c r="A42" s="5" t="s">
        <v>71</v>
      </c>
      <c r="B42" s="99">
        <v>350</v>
      </c>
      <c r="C42" s="5" t="s">
        <v>88</v>
      </c>
      <c r="D42" s="5" t="s">
        <v>43</v>
      </c>
      <c r="E42" s="103">
        <f>B17</f>
        <v>241</v>
      </c>
      <c r="F42" s="5" t="s">
        <v>44</v>
      </c>
      <c r="G42" s="5" t="s">
        <v>43</v>
      </c>
      <c r="H42" s="103">
        <f>B17</f>
        <v>241</v>
      </c>
      <c r="I42" s="5" t="s">
        <v>44</v>
      </c>
      <c r="J42" s="2" t="s">
        <v>37</v>
      </c>
      <c r="K42" s="28">
        <f>B21</f>
        <v>1</v>
      </c>
      <c r="S42" s="2" t="s">
        <v>37</v>
      </c>
      <c r="T42" s="28">
        <f>B21</f>
        <v>1</v>
      </c>
    </row>
    <row r="43" spans="1:20" ht="14.25">
      <c r="A43" s="5" t="s">
        <v>72</v>
      </c>
      <c r="B43" s="100">
        <v>24</v>
      </c>
      <c r="C43" s="5" t="s">
        <v>92</v>
      </c>
      <c r="D43" s="5" t="s">
        <v>45</v>
      </c>
      <c r="E43" s="103">
        <v>2.8E-15</v>
      </c>
      <c r="G43" s="5" t="s">
        <v>45</v>
      </c>
      <c r="H43" s="103">
        <f>2.8*(10^(-15))</f>
        <v>2.8E-15</v>
      </c>
      <c r="J43" s="2" t="s">
        <v>38</v>
      </c>
      <c r="K43" s="28">
        <f>B22</f>
        <v>1</v>
      </c>
      <c r="S43" s="2" t="s">
        <v>38</v>
      </c>
      <c r="T43" s="28">
        <f>B22</f>
        <v>1</v>
      </c>
    </row>
    <row r="44" spans="1:21" ht="14.25">
      <c r="A44" s="5" t="s">
        <v>5</v>
      </c>
      <c r="B44" s="100">
        <v>6</v>
      </c>
      <c r="C44" s="5" t="s">
        <v>92</v>
      </c>
      <c r="J44" s="5" t="s">
        <v>41</v>
      </c>
      <c r="K44" s="27">
        <v>27.027027027027</v>
      </c>
      <c r="L44" s="5" t="s">
        <v>42</v>
      </c>
      <c r="S44" s="5" t="s">
        <v>41</v>
      </c>
      <c r="T44" s="27">
        <v>27.027027027027</v>
      </c>
      <c r="U44" s="5" t="s">
        <v>42</v>
      </c>
    </row>
    <row r="45" spans="1:21" ht="14.25">
      <c r="A45" s="5" t="s">
        <v>7</v>
      </c>
      <c r="B45" s="100">
        <v>6</v>
      </c>
      <c r="C45" s="5" t="s">
        <v>92</v>
      </c>
      <c r="J45" s="5" t="s">
        <v>43</v>
      </c>
      <c r="K45" s="103">
        <f>B17</f>
        <v>241</v>
      </c>
      <c r="L45" s="5" t="s">
        <v>44</v>
      </c>
      <c r="S45" s="5" t="s">
        <v>43</v>
      </c>
      <c r="T45" s="103">
        <f>B17</f>
        <v>241</v>
      </c>
      <c r="U45" s="5" t="s">
        <v>44</v>
      </c>
    </row>
    <row r="46" spans="1:20" ht="14.25">
      <c r="A46" s="5" t="s">
        <v>6</v>
      </c>
      <c r="B46" s="100">
        <v>10</v>
      </c>
      <c r="C46" s="5" t="s">
        <v>92</v>
      </c>
      <c r="E46" s="5">
        <f>E3/(39.3)</f>
        <v>1.0421000041176554</v>
      </c>
      <c r="J46" s="5" t="s">
        <v>45</v>
      </c>
      <c r="K46" s="103">
        <f>2.8*(10^(-15))</f>
        <v>2.8E-15</v>
      </c>
      <c r="S46" s="5" t="s">
        <v>45</v>
      </c>
      <c r="T46" s="103">
        <f>2.8*(10^(-15))</f>
        <v>2.8E-15</v>
      </c>
    </row>
    <row r="47" spans="1:20" ht="14.25">
      <c r="A47" s="5" t="s">
        <v>8</v>
      </c>
      <c r="B47" s="100">
        <v>10</v>
      </c>
      <c r="C47" s="5" t="s">
        <v>92</v>
      </c>
      <c r="E47" s="5">
        <f>1/E46</f>
        <v>0.9596008022730013</v>
      </c>
      <c r="J47" s="5" t="s">
        <v>45</v>
      </c>
      <c r="K47" s="103">
        <f>2.8*(10^(-12))</f>
        <v>2.7999999999999998E-12</v>
      </c>
      <c r="S47" s="5" t="s">
        <v>45</v>
      </c>
      <c r="T47" s="103">
        <f>2.8*(10^(-12))</f>
        <v>2.7999999999999998E-12</v>
      </c>
    </row>
    <row r="48" spans="1:3" ht="14.25">
      <c r="A48" s="5" t="s">
        <v>73</v>
      </c>
      <c r="B48" s="100">
        <v>24</v>
      </c>
      <c r="C48" s="5" t="s">
        <v>92</v>
      </c>
    </row>
    <row r="49" spans="1:3" ht="14.25">
      <c r="A49" s="5" t="s">
        <v>74</v>
      </c>
      <c r="B49" s="100">
        <v>24</v>
      </c>
      <c r="C49" s="5" t="s">
        <v>92</v>
      </c>
    </row>
    <row r="50" spans="1:3" ht="14.25">
      <c r="A50" s="5" t="s">
        <v>75</v>
      </c>
      <c r="B50" s="100">
        <v>1</v>
      </c>
      <c r="C50" s="5" t="s">
        <v>15</v>
      </c>
    </row>
    <row r="51" spans="1:3" ht="14.25">
      <c r="A51" s="5" t="s">
        <v>76</v>
      </c>
      <c r="B51" s="100">
        <v>6</v>
      </c>
      <c r="C51" s="5" t="s">
        <v>15</v>
      </c>
    </row>
    <row r="52" spans="1:3" ht="14.25">
      <c r="A52" s="5" t="s">
        <v>77</v>
      </c>
      <c r="B52" s="100">
        <v>20</v>
      </c>
      <c r="C52" s="5" t="s">
        <v>15</v>
      </c>
    </row>
    <row r="53" spans="1:3" ht="14.25">
      <c r="A53" s="5" t="s">
        <v>78</v>
      </c>
      <c r="B53" s="100">
        <v>16</v>
      </c>
      <c r="C53" s="5" t="s">
        <v>33</v>
      </c>
    </row>
    <row r="54" spans="1:3" ht="14.25">
      <c r="A54" s="5" t="s">
        <v>79</v>
      </c>
      <c r="B54" s="100">
        <v>49</v>
      </c>
      <c r="C54" s="5" t="s">
        <v>33</v>
      </c>
    </row>
    <row r="55" spans="1:3" ht="14.25">
      <c r="A55" s="5" t="s">
        <v>80</v>
      </c>
      <c r="B55" s="100">
        <v>10</v>
      </c>
      <c r="C55" s="5" t="s">
        <v>24</v>
      </c>
    </row>
    <row r="56" spans="1:3" ht="14.25">
      <c r="A56" s="5" t="s">
        <v>81</v>
      </c>
      <c r="B56" s="100">
        <v>20</v>
      </c>
      <c r="C56" s="5" t="s">
        <v>24</v>
      </c>
    </row>
    <row r="57" spans="1:3" ht="14.25">
      <c r="A57" s="5" t="s">
        <v>82</v>
      </c>
      <c r="B57" s="100">
        <v>17</v>
      </c>
      <c r="C57" s="5" t="s">
        <v>112</v>
      </c>
    </row>
    <row r="58" spans="1:3" ht="14.25">
      <c r="A58" s="5" t="s">
        <v>83</v>
      </c>
      <c r="B58" s="100">
        <v>3</v>
      </c>
      <c r="C58" s="5" t="s">
        <v>112</v>
      </c>
    </row>
    <row r="59" spans="1:3" ht="14.25">
      <c r="A59" s="130" t="s">
        <v>58</v>
      </c>
      <c r="B59" s="130"/>
      <c r="C59" s="130"/>
    </row>
    <row r="60" spans="1:3" ht="14.25">
      <c r="A60" s="5" t="s">
        <v>25</v>
      </c>
      <c r="B60" s="99">
        <v>250</v>
      </c>
      <c r="C60" s="5" t="s">
        <v>88</v>
      </c>
    </row>
    <row r="61" spans="1:3" ht="14.25">
      <c r="A61" s="5" t="s">
        <v>26</v>
      </c>
      <c r="B61" s="100">
        <v>8</v>
      </c>
      <c r="C61" s="5" t="s">
        <v>92</v>
      </c>
    </row>
    <row r="62" spans="1:3" ht="14.25">
      <c r="A62" s="5" t="s">
        <v>28</v>
      </c>
      <c r="B62" s="100">
        <v>4</v>
      </c>
      <c r="C62" s="5" t="s">
        <v>92</v>
      </c>
    </row>
    <row r="63" spans="1:3" ht="14.25">
      <c r="A63" s="5" t="s">
        <v>30</v>
      </c>
      <c r="B63" s="100">
        <v>4</v>
      </c>
      <c r="C63" s="5" t="s">
        <v>92</v>
      </c>
    </row>
    <row r="64" spans="1:3" ht="14.25">
      <c r="A64" s="5" t="s">
        <v>27</v>
      </c>
      <c r="B64" s="100">
        <v>1</v>
      </c>
      <c r="C64" s="5" t="s">
        <v>15</v>
      </c>
    </row>
    <row r="65" spans="1:3" ht="14.25">
      <c r="A65" s="5" t="s">
        <v>32</v>
      </c>
      <c r="B65" s="100">
        <v>49</v>
      </c>
      <c r="C65" s="5" t="s">
        <v>33</v>
      </c>
    </row>
    <row r="66" spans="1:3" ht="14.25">
      <c r="A66" s="5" t="s">
        <v>23</v>
      </c>
      <c r="B66" s="100">
        <v>60</v>
      </c>
      <c r="C66" s="5" t="s">
        <v>24</v>
      </c>
    </row>
    <row r="67" spans="1:3" ht="14.25">
      <c r="A67" s="5" t="s">
        <v>36</v>
      </c>
      <c r="B67" s="100">
        <v>3</v>
      </c>
      <c r="C67" s="5" t="s">
        <v>112</v>
      </c>
    </row>
  </sheetData>
  <sheetProtection password="BBC6" sheet="1" objects="1" scenarios="1" formatColumns="0" formatRows="0"/>
  <mergeCells count="10">
    <mergeCell ref="A59:C59"/>
    <mergeCell ref="A39:C39"/>
    <mergeCell ref="D1:F1"/>
    <mergeCell ref="G1:I1"/>
    <mergeCell ref="J1:L1"/>
    <mergeCell ref="S1:U1"/>
    <mergeCell ref="P1:R1"/>
    <mergeCell ref="M1:O1"/>
    <mergeCell ref="A1:C1"/>
    <mergeCell ref="A2:C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67"/>
  <sheetViews>
    <sheetView zoomScale="90" zoomScaleNormal="90" zoomScalePageLayoutView="0" workbookViewId="0" topLeftCell="A1">
      <pane xSplit="3" topLeftCell="D1" activePane="topRight" state="frozen"/>
      <selection pane="topLeft" activeCell="A1" sqref="A1"/>
      <selection pane="topRight" activeCell="D1" sqref="D1:F1"/>
    </sheetView>
  </sheetViews>
  <sheetFormatPr defaultColWidth="9.140625" defaultRowHeight="12.75"/>
  <cols>
    <col min="1" max="1" width="13.7109375" style="3" bestFit="1" customWidth="1"/>
    <col min="2" max="2" width="9.28125" style="3" bestFit="1" customWidth="1"/>
    <col min="3" max="3" width="21.00390625" style="3" bestFit="1" customWidth="1"/>
    <col min="4" max="4" width="10.57421875" style="5" bestFit="1" customWidth="1"/>
    <col min="5" max="5" width="9.28125" style="5" bestFit="1" customWidth="1"/>
    <col min="6" max="6" width="20.57421875" style="5" bestFit="1" customWidth="1"/>
    <col min="7" max="7" width="11.57421875" style="5" bestFit="1" customWidth="1"/>
    <col min="8" max="8" width="9.28125" style="5" bestFit="1" customWidth="1"/>
    <col min="9" max="9" width="19.421875" style="5" bestFit="1" customWidth="1"/>
    <col min="10" max="10" width="13.7109375" style="5" bestFit="1" customWidth="1"/>
    <col min="11" max="11" width="9.28125" style="5" bestFit="1" customWidth="1"/>
    <col min="12" max="12" width="21.421875" style="5" bestFit="1" customWidth="1"/>
    <col min="13" max="13" width="8.7109375" style="5" bestFit="1" customWidth="1"/>
    <col min="14" max="14" width="9.28125" style="103" bestFit="1" customWidth="1"/>
    <col min="15" max="15" width="20.57421875" style="5" bestFit="1" customWidth="1"/>
    <col min="16" max="16" width="9.421875" style="5" bestFit="1" customWidth="1"/>
    <col min="17" max="17" width="9.28125" style="5" bestFit="1" customWidth="1"/>
    <col min="18" max="18" width="20.57421875" style="5" bestFit="1" customWidth="1"/>
    <col min="19" max="19" width="13.7109375" style="5" bestFit="1" customWidth="1"/>
    <col min="20" max="20" width="9.28125" style="5" bestFit="1" customWidth="1"/>
    <col min="21" max="21" width="21.421875" style="5" bestFit="1" customWidth="1"/>
    <col min="22" max="16384" width="9.140625" style="3" customWidth="1"/>
  </cols>
  <sheetData>
    <row r="1" spans="1:21" ht="21.75" thickBot="1" thickTop="1">
      <c r="A1" s="149" t="s">
        <v>9</v>
      </c>
      <c r="B1" s="150"/>
      <c r="C1" s="151"/>
      <c r="D1" s="132" t="s">
        <v>93</v>
      </c>
      <c r="E1" s="133"/>
      <c r="F1" s="134"/>
      <c r="G1" s="132" t="s">
        <v>97</v>
      </c>
      <c r="H1" s="133"/>
      <c r="I1" s="134"/>
      <c r="J1" s="132" t="s">
        <v>98</v>
      </c>
      <c r="K1" s="133"/>
      <c r="L1" s="134"/>
      <c r="M1" s="135" t="s">
        <v>113</v>
      </c>
      <c r="N1" s="136"/>
      <c r="O1" s="137"/>
      <c r="P1" s="135" t="s">
        <v>114</v>
      </c>
      <c r="Q1" s="136"/>
      <c r="R1" s="137"/>
      <c r="S1" s="135" t="s">
        <v>115</v>
      </c>
      <c r="T1" s="136"/>
      <c r="U1" s="137"/>
    </row>
    <row r="2" spans="1:21" s="4" customFormat="1" ht="15" thickTop="1">
      <c r="A2" s="140" t="s">
        <v>46</v>
      </c>
      <c r="B2" s="141"/>
      <c r="C2" s="142"/>
      <c r="D2" s="94" t="s">
        <v>94</v>
      </c>
      <c r="E2" s="93">
        <f>(E11*E12*E14)/(E16*E17*E23*E19*E20)</f>
        <v>0.16742515853951848</v>
      </c>
      <c r="F2" s="92" t="s">
        <v>125</v>
      </c>
      <c r="G2" s="91"/>
      <c r="H2" s="93">
        <f>(H20*H21*H22)/(H24*H25*H29*H27*H28)</f>
        <v>1.059073426236115</v>
      </c>
      <c r="I2" s="90" t="s">
        <v>126</v>
      </c>
      <c r="J2" s="89" t="s">
        <v>99</v>
      </c>
      <c r="K2" s="93">
        <f>(K17*K18*K19)/(K21*K22*K39*K27*K28*K29*K30*K31*(K36/24)*(K37/365))</f>
        <v>0.07206843890702466</v>
      </c>
      <c r="L2" s="90" t="s">
        <v>127</v>
      </c>
      <c r="M2" s="88" t="s">
        <v>94</v>
      </c>
      <c r="N2" s="87">
        <f>(N11*N12*N14)/(N16*N17*N23*N19*N20*N24)</f>
        <v>0.45582647415103694</v>
      </c>
      <c r="O2" s="86" t="s">
        <v>125</v>
      </c>
      <c r="P2" s="85"/>
      <c r="Q2" s="87">
        <f>(Q20*Q21*Q22)/(Q24*Q25*Q29*Q27*Q28*Q31*(1/24)*Q30)</f>
        <v>1.3121919751065465</v>
      </c>
      <c r="R2" s="86" t="s">
        <v>126</v>
      </c>
      <c r="S2" s="25" t="s">
        <v>99</v>
      </c>
      <c r="T2" s="87">
        <f>(T17*T18*T19)/(T21*T22*T39*T27*T28*T29*T30*T31*T36*(1/24)*T37*(1/365))</f>
        <v>0.3026874434095036</v>
      </c>
      <c r="U2" s="24" t="s">
        <v>127</v>
      </c>
    </row>
    <row r="3" spans="1:21" s="4" customFormat="1" ht="14.25">
      <c r="A3" s="143"/>
      <c r="B3" s="144"/>
      <c r="C3" s="145"/>
      <c r="D3" s="84" t="s">
        <v>95</v>
      </c>
      <c r="E3" s="83">
        <f>((E11*E12*E14)/(E16*E18*E19*E20*E21*E22*E24*(1/365)))</f>
        <v>1.6466773715838847</v>
      </c>
      <c r="F3" s="82" t="s">
        <v>128</v>
      </c>
      <c r="G3" s="81" t="s">
        <v>12</v>
      </c>
      <c r="H3" s="83">
        <f>((H20*H21*H22)/(H24*H26*H38*H27*H28*(H35/24)*(H32/365)))</f>
        <v>0.0002214555326794087</v>
      </c>
      <c r="I3" s="80" t="s">
        <v>129</v>
      </c>
      <c r="J3" s="81" t="s">
        <v>100</v>
      </c>
      <c r="K3" s="83">
        <f>(K17*K18*K19)/(K21*K26*K40*K27*K28*K29*K30*K32*(K36/24)*(K37/365))</f>
        <v>0.48589242304986024</v>
      </c>
      <c r="L3" s="80" t="s">
        <v>128</v>
      </c>
      <c r="M3" s="79" t="s">
        <v>95</v>
      </c>
      <c r="N3" s="78">
        <f>(N11*N12*N14)/(N16*N18*N19*N20*N21*N22*N27*(1/24)*N24*(1/365))</f>
        <v>6.916044960652314</v>
      </c>
      <c r="O3" s="77" t="s">
        <v>128</v>
      </c>
      <c r="P3" s="76" t="s">
        <v>12</v>
      </c>
      <c r="Q3" s="78">
        <f>(Q20*Q21*Q22)/(Q24*Q26*Q32*Q27*Q28*Q31*(1/24)*Q30*(1/365))</f>
        <v>0.0009301132372535166</v>
      </c>
      <c r="R3" s="77" t="s">
        <v>129</v>
      </c>
      <c r="S3" s="76" t="s">
        <v>100</v>
      </c>
      <c r="T3" s="78">
        <f>(T17*T18*T19)/(T21*T26*T40*T27*T28*T29*T30*T32*(T36/24)*(T37/365))</f>
        <v>2.040748176809413</v>
      </c>
      <c r="U3" s="23" t="s">
        <v>128</v>
      </c>
    </row>
    <row r="4" spans="1:21" s="4" customFormat="1" ht="14.25">
      <c r="A4" s="143"/>
      <c r="B4" s="144"/>
      <c r="C4" s="145"/>
      <c r="D4" s="75" t="s">
        <v>96</v>
      </c>
      <c r="E4" s="74">
        <f>(1/((1/E2)+(1/E3)))</f>
        <v>0.15197333966681337</v>
      </c>
      <c r="F4" s="73" t="s">
        <v>128</v>
      </c>
      <c r="G4" s="72"/>
      <c r="H4" s="83">
        <f>(1/((1/H2)+(1/H3)))</f>
        <v>0.000221409235322744</v>
      </c>
      <c r="I4" s="80" t="s">
        <v>130</v>
      </c>
      <c r="J4" s="81" t="s">
        <v>101</v>
      </c>
      <c r="K4" s="83">
        <f>(K17*K18*K19)/(K21*K23*K41*K27*K28*K29*K30*K33*(K36/24)*(K37/365))</f>
        <v>0.2532623685920889</v>
      </c>
      <c r="L4" s="80" t="s">
        <v>127</v>
      </c>
      <c r="M4" s="79" t="s">
        <v>96</v>
      </c>
      <c r="N4" s="78">
        <f>(1/((1/N2)+(1/N3)))</f>
        <v>0.4276412600741845</v>
      </c>
      <c r="O4" s="16" t="s">
        <v>128</v>
      </c>
      <c r="P4" s="17"/>
      <c r="Q4" s="71">
        <f>(1/((1/Q2)+(1/Q3)))</f>
        <v>0.0009294544176039247</v>
      </c>
      <c r="R4" s="77" t="s">
        <v>130</v>
      </c>
      <c r="S4" s="76" t="s">
        <v>101</v>
      </c>
      <c r="T4" s="78">
        <f>(T17*T18*T19)/(T21*T23*T41*T27*T28*T29*T30*T33*(T36/24)*(T37/365))</f>
        <v>1.0637019480867733</v>
      </c>
      <c r="U4" s="23" t="s">
        <v>127</v>
      </c>
    </row>
    <row r="5" spans="1:21" s="4" customFormat="1" ht="15" thickBot="1">
      <c r="A5" s="146"/>
      <c r="B5" s="147"/>
      <c r="C5" s="148"/>
      <c r="D5" s="70" t="s">
        <v>94</v>
      </c>
      <c r="E5" s="110">
        <f>E2/E41</f>
        <v>0.00619473086596219</v>
      </c>
      <c r="F5" s="69" t="s">
        <v>131</v>
      </c>
      <c r="G5" s="68"/>
      <c r="H5" s="110">
        <f>H20/(H25*H29*H27*H28)</f>
        <v>1.047001500292297</v>
      </c>
      <c r="I5" s="67" t="s">
        <v>126</v>
      </c>
      <c r="J5" s="81" t="s">
        <v>102</v>
      </c>
      <c r="K5" s="83">
        <f>(K17*K18*K19)/(K21*K24*K42*K27*K28*K29*K30*K34*(K36/24)*(K37/365))</f>
        <v>0.06041832605472601</v>
      </c>
      <c r="L5" s="80" t="s">
        <v>127</v>
      </c>
      <c r="M5" s="66" t="s">
        <v>94</v>
      </c>
      <c r="N5" s="65">
        <f>N2/N33</f>
        <v>0.016865579543588385</v>
      </c>
      <c r="O5" s="64" t="s">
        <v>131</v>
      </c>
      <c r="P5" s="63"/>
      <c r="Q5" s="78">
        <f>(Q20)/(Q25*Q29*Q27*Q28*Q31*(1/24)*Q30)</f>
        <v>1.297234858862156</v>
      </c>
      <c r="R5" s="62" t="s">
        <v>126</v>
      </c>
      <c r="S5" s="76" t="s">
        <v>102</v>
      </c>
      <c r="T5" s="78">
        <f>(T17*T18*T19)/(T21*T24*T42*T27*T28*T29*T30*T34*(T36/24)*(T37/365))</f>
        <v>0.25375696942984927</v>
      </c>
      <c r="U5" s="23" t="s">
        <v>127</v>
      </c>
    </row>
    <row r="6" spans="1:21" s="4" customFormat="1" ht="15" thickTop="1">
      <c r="A6" s="5" t="s">
        <v>61</v>
      </c>
      <c r="B6" s="100">
        <v>1</v>
      </c>
      <c r="C6" s="5" t="s">
        <v>63</v>
      </c>
      <c r="D6" s="84" t="s">
        <v>95</v>
      </c>
      <c r="E6" s="83">
        <f>E3/E41</f>
        <v>0.060927062748603794</v>
      </c>
      <c r="F6" s="82" t="s">
        <v>131</v>
      </c>
      <c r="G6" s="81" t="s">
        <v>13</v>
      </c>
      <c r="H6" s="83">
        <f>H20/(H26*H38*H27*H28*(H35/24)*(H32/365))</f>
        <v>0.0002189312555857461</v>
      </c>
      <c r="I6" s="80" t="s">
        <v>129</v>
      </c>
      <c r="J6" s="81" t="s">
        <v>103</v>
      </c>
      <c r="K6" s="83">
        <f>(K17*K18*K19)/(K21*K25*K43*K27*K28*K29*K30*K35*(K36/24)*(K37/365))</f>
        <v>0.0454098453393732</v>
      </c>
      <c r="L6" s="80" t="s">
        <v>127</v>
      </c>
      <c r="M6" s="79" t="s">
        <v>95</v>
      </c>
      <c r="N6" s="78">
        <f>N3/N33</f>
        <v>0.2558936635441359</v>
      </c>
      <c r="O6" s="77" t="s">
        <v>131</v>
      </c>
      <c r="P6" s="76" t="s">
        <v>13</v>
      </c>
      <c r="Q6" s="78">
        <f>(Q20)/(Q26*Q32*Q27*Q28*Q31*(1/24)*Q30*(1/365))</f>
        <v>0.0009195112734601336</v>
      </c>
      <c r="R6" s="77" t="s">
        <v>129</v>
      </c>
      <c r="S6" s="22" t="s">
        <v>103</v>
      </c>
      <c r="T6" s="71">
        <f>(T17*T18*T19)/(T21*T25*T43*T27*T28*T29*T30*T35*(T36/24)*(T37/365))</f>
        <v>0.19072135042536748</v>
      </c>
      <c r="U6" s="23" t="s">
        <v>127</v>
      </c>
    </row>
    <row r="7" spans="1:21" s="4" customFormat="1" ht="15" thickBot="1">
      <c r="A7" s="2" t="s">
        <v>51</v>
      </c>
      <c r="B7" s="106">
        <v>0.000154174087007981</v>
      </c>
      <c r="C7" s="5" t="s">
        <v>16</v>
      </c>
      <c r="D7" s="75" t="s">
        <v>96</v>
      </c>
      <c r="E7" s="74">
        <f>(1/((1/E5)+(1/E6)))</f>
        <v>0.0056230135676721</v>
      </c>
      <c r="F7" s="73" t="s">
        <v>131</v>
      </c>
      <c r="G7" s="61"/>
      <c r="H7" s="60">
        <f>(1/((1/H5)+(1/H6)))</f>
        <v>0.00021888548595288903</v>
      </c>
      <c r="I7" s="80" t="s">
        <v>130</v>
      </c>
      <c r="J7" s="59" t="s">
        <v>99</v>
      </c>
      <c r="K7" s="110">
        <f>K2/K44</f>
        <v>0.0026665322395599154</v>
      </c>
      <c r="L7" s="58" t="s">
        <v>132</v>
      </c>
      <c r="M7" s="57" t="s">
        <v>96</v>
      </c>
      <c r="N7" s="71">
        <f>(1/((1/N5)+(1/N6)))</f>
        <v>0.015822726622744844</v>
      </c>
      <c r="O7" s="16" t="s">
        <v>131</v>
      </c>
      <c r="P7" s="63"/>
      <c r="Q7" s="78">
        <f>(1/((1/Q5)+(1/Q6)))</f>
        <v>0.0009188599634145249</v>
      </c>
      <c r="R7" s="77" t="s">
        <v>130</v>
      </c>
      <c r="S7" s="76" t="s">
        <v>99</v>
      </c>
      <c r="T7" s="78">
        <f>T2/T44</f>
        <v>0.011199435406151644</v>
      </c>
      <c r="U7" s="21" t="s">
        <v>132</v>
      </c>
    </row>
    <row r="8" spans="1:21" s="4" customFormat="1" ht="15" thickTop="1">
      <c r="A8" s="2" t="s">
        <v>118</v>
      </c>
      <c r="B8" s="116">
        <v>4.91094052454581E-05</v>
      </c>
      <c r="C8" s="2" t="s">
        <v>16</v>
      </c>
      <c r="D8" s="70" t="s">
        <v>94</v>
      </c>
      <c r="E8" s="110">
        <f>E2*E15*E42*E43</f>
        <v>1.9374606034680925E-12</v>
      </c>
      <c r="F8" s="56" t="s">
        <v>133</v>
      </c>
      <c r="G8" s="55"/>
      <c r="H8" s="93">
        <f>H2/H41</f>
        <v>0.0391857167707363</v>
      </c>
      <c r="I8" s="90" t="s">
        <v>134</v>
      </c>
      <c r="J8" s="81" t="s">
        <v>100</v>
      </c>
      <c r="K8" s="83">
        <f>K3/K44</f>
        <v>0.01797801965284485</v>
      </c>
      <c r="L8" s="80" t="s">
        <v>131</v>
      </c>
      <c r="M8" s="79" t="s">
        <v>94</v>
      </c>
      <c r="N8" s="78">
        <f>N2*N15*N34*N35</f>
        <v>5.274869340959567E-12</v>
      </c>
      <c r="O8" s="54" t="s">
        <v>133</v>
      </c>
      <c r="P8" s="85"/>
      <c r="Q8" s="87">
        <f>Q2/Q33</f>
        <v>0.04855110307894227</v>
      </c>
      <c r="R8" s="86" t="s">
        <v>134</v>
      </c>
      <c r="S8" s="76" t="s">
        <v>100</v>
      </c>
      <c r="T8" s="78">
        <f>T3/T44</f>
        <v>0.07550768254194837</v>
      </c>
      <c r="U8" s="23" t="s">
        <v>131</v>
      </c>
    </row>
    <row r="9" spans="1:21" s="4" customFormat="1" ht="14.25">
      <c r="A9" s="2" t="s">
        <v>119</v>
      </c>
      <c r="B9" s="116">
        <v>5.032E-05</v>
      </c>
      <c r="C9" s="2" t="s">
        <v>16</v>
      </c>
      <c r="D9" s="84" t="s">
        <v>95</v>
      </c>
      <c r="E9" s="83">
        <f>E3*E15*E42*E43</f>
        <v>1.905551448716783E-11</v>
      </c>
      <c r="F9" s="53" t="s">
        <v>133</v>
      </c>
      <c r="G9" s="81" t="s">
        <v>12</v>
      </c>
      <c r="H9" s="83">
        <f>H3/H41</f>
        <v>8.19385470913813E-06</v>
      </c>
      <c r="I9" s="80" t="s">
        <v>135</v>
      </c>
      <c r="J9" s="81" t="s">
        <v>101</v>
      </c>
      <c r="K9" s="83">
        <f>K4/K44</f>
        <v>0.009370707637907299</v>
      </c>
      <c r="L9" s="80" t="s">
        <v>132</v>
      </c>
      <c r="M9" s="79" t="s">
        <v>95</v>
      </c>
      <c r="N9" s="78">
        <f>N3*N15*N34*N35</f>
        <v>8.003316084610487E-11</v>
      </c>
      <c r="O9" s="52" t="s">
        <v>133</v>
      </c>
      <c r="P9" s="76" t="s">
        <v>12</v>
      </c>
      <c r="Q9" s="78">
        <f>Q3/Q33</f>
        <v>3.441418977838015E-05</v>
      </c>
      <c r="R9" s="77" t="s">
        <v>135</v>
      </c>
      <c r="S9" s="76" t="s">
        <v>101</v>
      </c>
      <c r="T9" s="78">
        <f>T4/T44</f>
        <v>0.039356972079210656</v>
      </c>
      <c r="U9" s="23" t="s">
        <v>132</v>
      </c>
    </row>
    <row r="10" spans="1:21" s="4" customFormat="1" ht="15" thickBot="1">
      <c r="A10" s="1" t="s">
        <v>48</v>
      </c>
      <c r="B10" s="105">
        <v>3.19428</v>
      </c>
      <c r="C10" s="2" t="s">
        <v>84</v>
      </c>
      <c r="D10" s="51" t="s">
        <v>96</v>
      </c>
      <c r="E10" s="60">
        <f>(1/((1/E8)+(1/E9)))</f>
        <v>1.7586506170900617E-12</v>
      </c>
      <c r="F10" s="50" t="s">
        <v>133</v>
      </c>
      <c r="G10" s="72"/>
      <c r="H10" s="83">
        <f>(1/((1/H8)+(1/H9)))</f>
        <v>8.192141706941537E-06</v>
      </c>
      <c r="I10" s="80" t="s">
        <v>136</v>
      </c>
      <c r="J10" s="81" t="s">
        <v>102</v>
      </c>
      <c r="K10" s="83">
        <f>K5/K44</f>
        <v>0.0022354780640248648</v>
      </c>
      <c r="L10" s="80" t="s">
        <v>132</v>
      </c>
      <c r="M10" s="49" t="s">
        <v>96</v>
      </c>
      <c r="N10" s="48">
        <f>(1/((1/N8)+(1/N9)))</f>
        <v>4.9487072375423165E-12</v>
      </c>
      <c r="O10" s="47" t="s">
        <v>133</v>
      </c>
      <c r="P10" s="17"/>
      <c r="Q10" s="71">
        <f>(1/((1/Q8)+(1/Q9)))</f>
        <v>3.438981345134525E-05</v>
      </c>
      <c r="R10" s="16" t="s">
        <v>136</v>
      </c>
      <c r="S10" s="76" t="s">
        <v>102</v>
      </c>
      <c r="T10" s="78">
        <f>T5/T44</f>
        <v>0.009389007868904432</v>
      </c>
      <c r="U10" s="23" t="s">
        <v>132</v>
      </c>
    </row>
    <row r="11" spans="1:21" s="4" customFormat="1" ht="15" thickTop="1">
      <c r="A11" s="1" t="s">
        <v>54</v>
      </c>
      <c r="B11" s="116">
        <v>0.640612</v>
      </c>
      <c r="C11" s="2" t="s">
        <v>85</v>
      </c>
      <c r="D11" s="5" t="s">
        <v>61</v>
      </c>
      <c r="E11" s="103">
        <f>B6</f>
        <v>1</v>
      </c>
      <c r="F11" s="5" t="s">
        <v>63</v>
      </c>
      <c r="G11" s="68"/>
      <c r="H11" s="110">
        <f>H5/H41</f>
        <v>0.03873905551081503</v>
      </c>
      <c r="I11" s="58" t="s">
        <v>134</v>
      </c>
      <c r="J11" s="81" t="s">
        <v>103</v>
      </c>
      <c r="K11" s="83">
        <f>K6/K44</f>
        <v>0.00168016427755681</v>
      </c>
      <c r="L11" s="80" t="s">
        <v>132</v>
      </c>
      <c r="M11" s="5" t="s">
        <v>61</v>
      </c>
      <c r="N11" s="103">
        <f>B6</f>
        <v>1</v>
      </c>
      <c r="O11" s="5" t="s">
        <v>63</v>
      </c>
      <c r="P11" s="63"/>
      <c r="Q11" s="78">
        <f>Q5/Q33</f>
        <v>0.047997689777899824</v>
      </c>
      <c r="R11" s="77" t="s">
        <v>134</v>
      </c>
      <c r="S11" s="22" t="s">
        <v>103</v>
      </c>
      <c r="T11" s="71">
        <f>T6/T44</f>
        <v>0.007056689965738603</v>
      </c>
      <c r="U11" s="23" t="s">
        <v>132</v>
      </c>
    </row>
    <row r="12" spans="1:21" s="4" customFormat="1" ht="15.75">
      <c r="A12" s="1" t="s">
        <v>49</v>
      </c>
      <c r="B12" s="116">
        <v>0.63512</v>
      </c>
      <c r="C12" s="2" t="s">
        <v>84</v>
      </c>
      <c r="D12" s="2" t="s">
        <v>137</v>
      </c>
      <c r="E12" s="103">
        <f>B50</f>
        <v>1</v>
      </c>
      <c r="F12" s="5" t="s">
        <v>109</v>
      </c>
      <c r="G12" s="46" t="s">
        <v>13</v>
      </c>
      <c r="H12" s="83">
        <f>H6/H41</f>
        <v>8.100456456672614E-06</v>
      </c>
      <c r="I12" s="80" t="s">
        <v>135</v>
      </c>
      <c r="J12" s="59" t="s">
        <v>99</v>
      </c>
      <c r="K12" s="110">
        <f>K2*K20*K45*K47</f>
        <v>8.339831501658669E-10</v>
      </c>
      <c r="L12" s="58" t="s">
        <v>138</v>
      </c>
      <c r="M12" s="2" t="s">
        <v>139</v>
      </c>
      <c r="N12" s="103">
        <f>B64</f>
        <v>1</v>
      </c>
      <c r="O12" s="5" t="s">
        <v>109</v>
      </c>
      <c r="P12" s="76" t="s">
        <v>13</v>
      </c>
      <c r="Q12" s="78">
        <f>Q6/Q33</f>
        <v>3.4021917118024975E-05</v>
      </c>
      <c r="R12" s="77" t="s">
        <v>135</v>
      </c>
      <c r="S12" s="76" t="s">
        <v>99</v>
      </c>
      <c r="T12" s="78">
        <f>T2*T20*T45*T47</f>
        <v>3.5027292306966416E-09</v>
      </c>
      <c r="U12" s="21" t="s">
        <v>138</v>
      </c>
    </row>
    <row r="13" spans="1:21" s="4" customFormat="1" ht="15" thickBot="1">
      <c r="A13" s="1" t="s">
        <v>50</v>
      </c>
      <c r="B13" s="116">
        <v>1.817564</v>
      </c>
      <c r="C13" s="2" t="s">
        <v>84</v>
      </c>
      <c r="D13" s="2" t="s">
        <v>62</v>
      </c>
      <c r="E13" s="103">
        <f>B38</f>
        <v>0</v>
      </c>
      <c r="F13" s="5"/>
      <c r="G13" s="45"/>
      <c r="H13" s="60">
        <f>(1/((1/H11)+(1/H12)))</f>
        <v>8.098762980256904E-06</v>
      </c>
      <c r="I13" s="80" t="s">
        <v>136</v>
      </c>
      <c r="J13" s="81" t="s">
        <v>100</v>
      </c>
      <c r="K13" s="83">
        <f>K3*K20*K45*K46</f>
        <v>5.6227954949826226E-12</v>
      </c>
      <c r="L13" s="80" t="s">
        <v>133</v>
      </c>
      <c r="M13" s="2" t="s">
        <v>1</v>
      </c>
      <c r="N13" s="103">
        <f>B38</f>
        <v>0</v>
      </c>
      <c r="O13" s="5"/>
      <c r="P13" s="63"/>
      <c r="Q13" s="48">
        <f>(1/((1/Q11)+(1/Q12)))</f>
        <v>3.3997818646337446E-05</v>
      </c>
      <c r="R13" s="44" t="s">
        <v>136</v>
      </c>
      <c r="S13" s="76" t="s">
        <v>100</v>
      </c>
      <c r="T13" s="78">
        <f>T3*T20*T45*T46</f>
        <v>2.3615741078927014E-11</v>
      </c>
      <c r="U13" s="23" t="s">
        <v>133</v>
      </c>
    </row>
    <row r="14" spans="1:21" s="4" customFormat="1" ht="15" thickTop="1">
      <c r="A14" s="1" t="s">
        <v>52</v>
      </c>
      <c r="B14" s="116">
        <v>2.83936</v>
      </c>
      <c r="C14" s="2" t="s">
        <v>84</v>
      </c>
      <c r="D14" s="2" t="s">
        <v>0</v>
      </c>
      <c r="E14" s="43">
        <f>0.693/E15</f>
        <v>0.022972045705420805</v>
      </c>
      <c r="F14" s="5"/>
      <c r="G14" s="42"/>
      <c r="H14" s="93">
        <f>H2*H23*H42*H43</f>
        <v>1.2255703129754639E-11</v>
      </c>
      <c r="I14" s="90" t="s">
        <v>140</v>
      </c>
      <c r="J14" s="81" t="s">
        <v>101</v>
      </c>
      <c r="K14" s="83">
        <f>K4*K20*K45*K47</f>
        <v>2.9307773441490695E-09</v>
      </c>
      <c r="L14" s="80" t="s">
        <v>138</v>
      </c>
      <c r="M14" s="2" t="s">
        <v>0</v>
      </c>
      <c r="N14" s="43">
        <f>0.693/N15</f>
        <v>0.022972045705420805</v>
      </c>
      <c r="O14" s="5"/>
      <c r="P14" s="85"/>
      <c r="Q14" s="87">
        <f>Q2*Q23*Q34*Q35</f>
        <v>1.5184816177766E-11</v>
      </c>
      <c r="R14" s="86" t="s">
        <v>140</v>
      </c>
      <c r="S14" s="76" t="s">
        <v>101</v>
      </c>
      <c r="T14" s="78">
        <f>T4*T20*T45*T47</f>
        <v>1.2309264845426092E-08</v>
      </c>
      <c r="U14" s="23" t="s">
        <v>138</v>
      </c>
    </row>
    <row r="15" spans="1:21" s="4" customFormat="1" ht="14.25">
      <c r="A15" s="1" t="s">
        <v>53</v>
      </c>
      <c r="B15" s="116">
        <v>4763.4</v>
      </c>
      <c r="C15" s="2" t="s">
        <v>86</v>
      </c>
      <c r="D15" s="41" t="s">
        <v>14</v>
      </c>
      <c r="E15" s="40">
        <f>B16</f>
        <v>30.1671</v>
      </c>
      <c r="F15" s="5" t="s">
        <v>15</v>
      </c>
      <c r="G15" s="46" t="s">
        <v>12</v>
      </c>
      <c r="H15" s="83">
        <f>H3*H23*H42*H43</f>
        <v>2.5627054722789515E-15</v>
      </c>
      <c r="I15" s="39" t="s">
        <v>141</v>
      </c>
      <c r="J15" s="81" t="s">
        <v>102</v>
      </c>
      <c r="K15" s="83">
        <f>K5*K20*K45*K47</f>
        <v>6.991668843538314E-10</v>
      </c>
      <c r="L15" s="80" t="s">
        <v>138</v>
      </c>
      <c r="M15" s="41" t="s">
        <v>14</v>
      </c>
      <c r="N15" s="40">
        <f>B16</f>
        <v>30.1671</v>
      </c>
      <c r="O15" s="5"/>
      <c r="P15" s="76" t="s">
        <v>12</v>
      </c>
      <c r="Q15" s="78">
        <f>Q3*Q23*Q34*Q35</f>
        <v>1.0763362983571596E-14</v>
      </c>
      <c r="R15" s="77" t="s">
        <v>141</v>
      </c>
      <c r="S15" s="76" t="s">
        <v>102</v>
      </c>
      <c r="T15" s="78">
        <f>T5*T20*T45*T47</f>
        <v>2.9365009142860914E-09</v>
      </c>
      <c r="U15" s="23" t="s">
        <v>138</v>
      </c>
    </row>
    <row r="16" spans="1:21" s="4" customFormat="1" ht="15" thickBot="1">
      <c r="A16" s="6" t="s">
        <v>14</v>
      </c>
      <c r="B16" s="96">
        <v>30.1671</v>
      </c>
      <c r="C16" s="3" t="s">
        <v>55</v>
      </c>
      <c r="D16" s="5" t="s">
        <v>12</v>
      </c>
      <c r="E16" s="43">
        <f>(1-EXP(-E14*E12))</f>
        <v>0.022710197161529555</v>
      </c>
      <c r="F16" s="5"/>
      <c r="G16" s="38"/>
      <c r="H16" s="83">
        <f>(1/((1/H14)+(1/H15)))</f>
        <v>2.562169714658263E-15</v>
      </c>
      <c r="I16" s="80" t="s">
        <v>142</v>
      </c>
      <c r="J16" s="37" t="s">
        <v>103</v>
      </c>
      <c r="K16" s="60">
        <f>K6*K20*K45*K47</f>
        <v>5.254872512714287E-10</v>
      </c>
      <c r="L16" s="36" t="s">
        <v>138</v>
      </c>
      <c r="M16" s="5" t="s">
        <v>12</v>
      </c>
      <c r="N16" s="43">
        <f>(1-EXP(-N14*N12))</f>
        <v>0.022710197161529555</v>
      </c>
      <c r="O16" s="5"/>
      <c r="P16" s="17"/>
      <c r="Q16" s="71">
        <f>(1/((1/Q14)+(1/Q15)))</f>
        <v>1.0755739056994434E-14</v>
      </c>
      <c r="R16" s="16" t="s">
        <v>142</v>
      </c>
      <c r="S16" s="20" t="s">
        <v>103</v>
      </c>
      <c r="T16" s="48">
        <f>T6*T20*T45*T47</f>
        <v>2.2070464553400008E-09</v>
      </c>
      <c r="U16" s="19" t="s">
        <v>138</v>
      </c>
    </row>
    <row r="17" spans="1:21" s="4" customFormat="1" ht="15" thickTop="1">
      <c r="A17" s="5" t="s">
        <v>43</v>
      </c>
      <c r="B17" s="104">
        <v>137</v>
      </c>
      <c r="C17" s="5" t="s">
        <v>44</v>
      </c>
      <c r="D17" s="2" t="s">
        <v>118</v>
      </c>
      <c r="E17" s="40">
        <f>B8</f>
        <v>4.91094052454581E-05</v>
      </c>
      <c r="F17" s="5" t="s">
        <v>16</v>
      </c>
      <c r="G17" s="35"/>
      <c r="H17" s="110">
        <f>H5*H23*H42*H43</f>
        <v>1.2116005600851832E-11</v>
      </c>
      <c r="I17" s="58" t="s">
        <v>140</v>
      </c>
      <c r="J17" s="5" t="s">
        <v>61</v>
      </c>
      <c r="K17" s="103">
        <f>B6</f>
        <v>1</v>
      </c>
      <c r="L17" s="5" t="s">
        <v>63</v>
      </c>
      <c r="M17" s="2" t="s">
        <v>119</v>
      </c>
      <c r="N17" s="40">
        <f>B9</f>
        <v>5.032E-05</v>
      </c>
      <c r="O17" s="5" t="s">
        <v>16</v>
      </c>
      <c r="P17" s="63"/>
      <c r="Q17" s="78">
        <f>Q5*Q23*Q34*Q35</f>
        <v>1.5011730939455422E-11</v>
      </c>
      <c r="R17" s="77" t="s">
        <v>140</v>
      </c>
      <c r="S17" s="5" t="s">
        <v>61</v>
      </c>
      <c r="T17" s="103">
        <f>B6</f>
        <v>1</v>
      </c>
      <c r="U17" s="5" t="s">
        <v>63</v>
      </c>
    </row>
    <row r="18" spans="1:21" s="4" customFormat="1" ht="15.75">
      <c r="A18" s="2" t="s">
        <v>31</v>
      </c>
      <c r="B18" s="95">
        <v>1</v>
      </c>
      <c r="C18" s="5"/>
      <c r="D18" s="2" t="s">
        <v>47</v>
      </c>
      <c r="E18" s="40">
        <f>B11</f>
        <v>0.640612</v>
      </c>
      <c r="F18" s="5" t="s">
        <v>87</v>
      </c>
      <c r="G18" s="46" t="s">
        <v>13</v>
      </c>
      <c r="H18" s="83">
        <f>H6*H23*H42*H43</f>
        <v>2.53349428643406E-15</v>
      </c>
      <c r="I18" s="80" t="s">
        <v>141</v>
      </c>
      <c r="J18" s="2" t="s">
        <v>137</v>
      </c>
      <c r="K18" s="103">
        <f>B50</f>
        <v>1</v>
      </c>
      <c r="L18" s="5" t="s">
        <v>109</v>
      </c>
      <c r="M18" s="2" t="s">
        <v>47</v>
      </c>
      <c r="N18" s="40">
        <f>B11</f>
        <v>0.640612</v>
      </c>
      <c r="O18" s="5" t="s">
        <v>87</v>
      </c>
      <c r="P18" s="76" t="s">
        <v>13</v>
      </c>
      <c r="Q18" s="78">
        <f>Q6*Q23*Q34*Q35</f>
        <v>1.0640676003023053E-14</v>
      </c>
      <c r="R18" s="77" t="s">
        <v>141</v>
      </c>
      <c r="S18" s="2" t="s">
        <v>139</v>
      </c>
      <c r="T18" s="103">
        <f>B64</f>
        <v>1</v>
      </c>
      <c r="U18" s="5" t="s">
        <v>109</v>
      </c>
    </row>
    <row r="19" spans="1:21" s="4" customFormat="1" ht="15" thickBot="1">
      <c r="A19" s="2" t="s">
        <v>34</v>
      </c>
      <c r="B19" s="95">
        <v>1</v>
      </c>
      <c r="C19" s="5"/>
      <c r="D19" s="5" t="s">
        <v>17</v>
      </c>
      <c r="E19" s="103">
        <f>B29</f>
        <v>1</v>
      </c>
      <c r="F19" s="5"/>
      <c r="G19" s="61"/>
      <c r="H19" s="60">
        <f>(1/((1/H17)+(1/H18)))</f>
        <v>2.5329646356858136E-15</v>
      </c>
      <c r="I19" s="36" t="s">
        <v>142</v>
      </c>
      <c r="J19" s="2" t="s">
        <v>0</v>
      </c>
      <c r="K19" s="43">
        <f>0.693/K20</f>
        <v>0.022972045705420805</v>
      </c>
      <c r="L19" s="5"/>
      <c r="M19" s="5" t="s">
        <v>17</v>
      </c>
      <c r="N19" s="103">
        <f>B29</f>
        <v>1</v>
      </c>
      <c r="O19" s="5"/>
      <c r="P19" s="34"/>
      <c r="Q19" s="48">
        <f>(1/((1/Q17)+(1/Q18)))</f>
        <v>1.0633138978330839E-14</v>
      </c>
      <c r="R19" s="44" t="s">
        <v>142</v>
      </c>
      <c r="S19" s="2" t="s">
        <v>0</v>
      </c>
      <c r="T19" s="43">
        <f>0.693/T20</f>
        <v>0.022972045705420805</v>
      </c>
      <c r="U19" s="5"/>
    </row>
    <row r="20" spans="1:21" s="4" customFormat="1" ht="15" thickTop="1">
      <c r="A20" s="2" t="s">
        <v>35</v>
      </c>
      <c r="B20" s="95">
        <v>1</v>
      </c>
      <c r="C20" s="5"/>
      <c r="D20" s="5" t="s">
        <v>18</v>
      </c>
      <c r="E20" s="103">
        <f>B30</f>
        <v>1</v>
      </c>
      <c r="F20" s="5"/>
      <c r="G20" s="5" t="s">
        <v>61</v>
      </c>
      <c r="H20" s="103">
        <f>B6</f>
        <v>1</v>
      </c>
      <c r="I20" s="5" t="s">
        <v>63</v>
      </c>
      <c r="J20" s="41" t="s">
        <v>14</v>
      </c>
      <c r="K20" s="40">
        <f>B16</f>
        <v>30.1671</v>
      </c>
      <c r="L20" s="5" t="s">
        <v>15</v>
      </c>
      <c r="M20" s="5" t="s">
        <v>18</v>
      </c>
      <c r="N20" s="103">
        <f>B30</f>
        <v>1</v>
      </c>
      <c r="O20" s="5"/>
      <c r="P20" s="5" t="s">
        <v>61</v>
      </c>
      <c r="Q20" s="103">
        <f>B6</f>
        <v>1</v>
      </c>
      <c r="R20" s="5" t="s">
        <v>63</v>
      </c>
      <c r="S20" s="41" t="s">
        <v>14</v>
      </c>
      <c r="T20" s="40">
        <f>B16</f>
        <v>30.1671</v>
      </c>
      <c r="U20" s="5" t="s">
        <v>15</v>
      </c>
    </row>
    <row r="21" spans="1:21" s="4" customFormat="1" ht="15.75">
      <c r="A21" s="2" t="s">
        <v>37</v>
      </c>
      <c r="B21" s="95">
        <v>1</v>
      </c>
      <c r="C21" s="5"/>
      <c r="D21" s="5" t="s">
        <v>19</v>
      </c>
      <c r="E21" s="33">
        <f>B31</f>
        <v>1</v>
      </c>
      <c r="F21" s="5"/>
      <c r="G21" s="2" t="s">
        <v>137</v>
      </c>
      <c r="H21" s="103">
        <f>B50</f>
        <v>1</v>
      </c>
      <c r="I21" s="5" t="s">
        <v>109</v>
      </c>
      <c r="J21" s="5" t="s">
        <v>12</v>
      </c>
      <c r="K21" s="43">
        <f>(1-EXP(-K19*K18))</f>
        <v>0.022710197161529555</v>
      </c>
      <c r="L21" s="5"/>
      <c r="M21" s="5" t="s">
        <v>19</v>
      </c>
      <c r="N21" s="33">
        <f>B31</f>
        <v>1</v>
      </c>
      <c r="O21" s="5"/>
      <c r="P21" s="2" t="s">
        <v>139</v>
      </c>
      <c r="Q21" s="103">
        <f>B64</f>
        <v>1</v>
      </c>
      <c r="R21" s="5" t="s">
        <v>109</v>
      </c>
      <c r="S21" s="5" t="s">
        <v>12</v>
      </c>
      <c r="T21" s="43">
        <f>(1-EXP(-T19*T18))</f>
        <v>0.022710197161529555</v>
      </c>
      <c r="U21" s="5"/>
    </row>
    <row r="22" spans="1:21" s="4" customFormat="1" ht="14.25">
      <c r="A22" s="2" t="s">
        <v>38</v>
      </c>
      <c r="B22" s="95">
        <v>1</v>
      </c>
      <c r="C22" s="5"/>
      <c r="D22" s="5" t="s">
        <v>20</v>
      </c>
      <c r="E22" s="33">
        <f>B32</f>
        <v>1</v>
      </c>
      <c r="F22" s="5"/>
      <c r="G22" s="2" t="s">
        <v>0</v>
      </c>
      <c r="H22" s="43">
        <f>0.693/H23</f>
        <v>0.022972045705420805</v>
      </c>
      <c r="I22" s="5"/>
      <c r="J22" s="2" t="s">
        <v>48</v>
      </c>
      <c r="K22" s="40">
        <f>B10</f>
        <v>3.19428</v>
      </c>
      <c r="L22" s="2" t="s">
        <v>84</v>
      </c>
      <c r="M22" s="5" t="s">
        <v>20</v>
      </c>
      <c r="N22" s="33">
        <f>B32</f>
        <v>1</v>
      </c>
      <c r="O22" s="5"/>
      <c r="P22" s="2" t="s">
        <v>0</v>
      </c>
      <c r="Q22" s="43">
        <f>0.693/Q23</f>
        <v>0.022972045705420805</v>
      </c>
      <c r="R22" s="5"/>
      <c r="S22" s="2" t="s">
        <v>48</v>
      </c>
      <c r="T22" s="40">
        <f>B10</f>
        <v>3.19428</v>
      </c>
      <c r="U22" s="2" t="s">
        <v>84</v>
      </c>
    </row>
    <row r="23" spans="1:21" s="4" customFormat="1" ht="14.25">
      <c r="A23" s="5" t="s">
        <v>60</v>
      </c>
      <c r="B23" s="95">
        <v>1</v>
      </c>
      <c r="D23" s="5" t="s">
        <v>104</v>
      </c>
      <c r="E23" s="32">
        <f>(((E27*E25*E30)+(E28*E25*E32))*E34*E39*E35*E37)+(((E27*E26*E31)+(E28*E26*E33))*E34*E40*E36*E38)</f>
        <v>123025</v>
      </c>
      <c r="F23" s="5" t="s">
        <v>21</v>
      </c>
      <c r="G23" s="41" t="s">
        <v>14</v>
      </c>
      <c r="H23" s="40">
        <f>B16</f>
        <v>30.1671</v>
      </c>
      <c r="I23" s="5" t="s">
        <v>15</v>
      </c>
      <c r="J23" s="2" t="s">
        <v>49</v>
      </c>
      <c r="K23" s="40">
        <f>B12</f>
        <v>0.63512</v>
      </c>
      <c r="L23" s="2" t="s">
        <v>84</v>
      </c>
      <c r="M23" s="5" t="s">
        <v>117</v>
      </c>
      <c r="N23" s="31">
        <f>((N25*N28)+(N26*N29))*N30*N31*N32</f>
        <v>176.39999999999998</v>
      </c>
      <c r="O23" s="5" t="s">
        <v>21</v>
      </c>
      <c r="P23" s="41" t="s">
        <v>14</v>
      </c>
      <c r="Q23" s="40">
        <f>B16</f>
        <v>30.1671</v>
      </c>
      <c r="R23" s="5" t="s">
        <v>15</v>
      </c>
      <c r="S23" s="2" t="s">
        <v>49</v>
      </c>
      <c r="T23" s="40">
        <f>B12</f>
        <v>0.63512</v>
      </c>
      <c r="U23" s="2" t="s">
        <v>84</v>
      </c>
    </row>
    <row r="24" spans="1:21" s="4" customFormat="1" ht="14.25">
      <c r="A24" s="109" t="s">
        <v>120</v>
      </c>
      <c r="B24" s="118">
        <v>4.5823208</v>
      </c>
      <c r="C24" s="108"/>
      <c r="D24" s="5" t="s">
        <v>69</v>
      </c>
      <c r="E24" s="33">
        <f>B40</f>
        <v>350</v>
      </c>
      <c r="F24" s="5" t="s">
        <v>88</v>
      </c>
      <c r="G24" s="5" t="s">
        <v>12</v>
      </c>
      <c r="H24" s="43">
        <f>(1-EXP(-H22*H21))</f>
        <v>0.022710197161529555</v>
      </c>
      <c r="I24" s="5"/>
      <c r="J24" s="2" t="s">
        <v>50</v>
      </c>
      <c r="K24" s="40">
        <f>B13</f>
        <v>1.817564</v>
      </c>
      <c r="L24" s="2" t="s">
        <v>84</v>
      </c>
      <c r="M24" s="5" t="s">
        <v>25</v>
      </c>
      <c r="N24" s="33">
        <f>B60</f>
        <v>250</v>
      </c>
      <c r="O24" s="5" t="s">
        <v>88</v>
      </c>
      <c r="P24" s="5" t="s">
        <v>12</v>
      </c>
      <c r="Q24" s="43">
        <f>(1-EXP(-Q22*Q21))</f>
        <v>0.022710197161529555</v>
      </c>
      <c r="R24" s="5"/>
      <c r="S24" s="2" t="s">
        <v>50</v>
      </c>
      <c r="T24" s="40">
        <f>B13</f>
        <v>1.817564</v>
      </c>
      <c r="U24" s="2" t="s">
        <v>84</v>
      </c>
    </row>
    <row r="25" spans="1:21" s="4" customFormat="1" ht="14.25">
      <c r="A25" s="109" t="s">
        <v>121</v>
      </c>
      <c r="B25" s="118">
        <v>3.3889752</v>
      </c>
      <c r="C25" s="108"/>
      <c r="D25" s="5" t="s">
        <v>70</v>
      </c>
      <c r="E25" s="33">
        <f>B41</f>
        <v>350</v>
      </c>
      <c r="F25" s="5" t="s">
        <v>88</v>
      </c>
      <c r="G25" s="2" t="s">
        <v>51</v>
      </c>
      <c r="H25" s="40">
        <f>B7</f>
        <v>0.000154174087007981</v>
      </c>
      <c r="I25" s="5" t="s">
        <v>16</v>
      </c>
      <c r="J25" s="2" t="s">
        <v>52</v>
      </c>
      <c r="K25" s="40">
        <f>B14</f>
        <v>2.83936</v>
      </c>
      <c r="L25" s="2" t="s">
        <v>84</v>
      </c>
      <c r="M25" s="5" t="s">
        <v>2</v>
      </c>
      <c r="N25" s="103">
        <f>B35</f>
        <v>0.5</v>
      </c>
      <c r="O25" s="5"/>
      <c r="P25" s="2" t="s">
        <v>51</v>
      </c>
      <c r="Q25" s="40">
        <f>B7</f>
        <v>0.000154174087007981</v>
      </c>
      <c r="R25" s="5" t="s">
        <v>16</v>
      </c>
      <c r="S25" s="2" t="s">
        <v>52</v>
      </c>
      <c r="T25" s="40">
        <f>B14</f>
        <v>2.83936</v>
      </c>
      <c r="U25" s="2" t="s">
        <v>84</v>
      </c>
    </row>
    <row r="26" spans="1:21" s="4" customFormat="1" ht="14.25">
      <c r="A26" s="109" t="s">
        <v>122</v>
      </c>
      <c r="B26" s="118">
        <v>6.5580864</v>
      </c>
      <c r="C26" s="108"/>
      <c r="D26" s="5" t="s">
        <v>71</v>
      </c>
      <c r="E26" s="33">
        <f>B42</f>
        <v>350</v>
      </c>
      <c r="F26" s="5" t="s">
        <v>88</v>
      </c>
      <c r="G26" s="2" t="s">
        <v>53</v>
      </c>
      <c r="H26" s="40">
        <f>B15</f>
        <v>4763.4</v>
      </c>
      <c r="I26" s="5" t="s">
        <v>89</v>
      </c>
      <c r="J26" s="2" t="s">
        <v>54</v>
      </c>
      <c r="K26" s="40">
        <f>B11</f>
        <v>0.640612</v>
      </c>
      <c r="L26" s="2" t="s">
        <v>90</v>
      </c>
      <c r="M26" s="5" t="s">
        <v>3</v>
      </c>
      <c r="N26" s="103">
        <f>B36</f>
        <v>0.1</v>
      </c>
      <c r="O26" s="5"/>
      <c r="P26" s="2" t="s">
        <v>53</v>
      </c>
      <c r="Q26" s="40">
        <f>B15</f>
        <v>4763.4</v>
      </c>
      <c r="R26" s="5" t="s">
        <v>91</v>
      </c>
      <c r="S26" s="2" t="s">
        <v>54</v>
      </c>
      <c r="T26" s="40">
        <f>B11</f>
        <v>0.640612</v>
      </c>
      <c r="U26" s="2" t="s">
        <v>90</v>
      </c>
    </row>
    <row r="27" spans="1:21" s="4" customFormat="1" ht="14.25">
      <c r="A27" s="109" t="s">
        <v>123</v>
      </c>
      <c r="B27" s="118">
        <v>9.6060576</v>
      </c>
      <c r="C27" s="108"/>
      <c r="D27" s="5" t="s">
        <v>110</v>
      </c>
      <c r="E27" s="103">
        <f>B35</f>
        <v>0.5</v>
      </c>
      <c r="F27" s="5"/>
      <c r="G27" s="5" t="s">
        <v>17</v>
      </c>
      <c r="H27" s="103">
        <f>B29</f>
        <v>1</v>
      </c>
      <c r="I27" s="5"/>
      <c r="J27" s="5" t="s">
        <v>17</v>
      </c>
      <c r="K27" s="103">
        <f>B29</f>
        <v>1</v>
      </c>
      <c r="L27" s="5"/>
      <c r="M27" s="5" t="s">
        <v>26</v>
      </c>
      <c r="N27" s="103">
        <f>B61</f>
        <v>8</v>
      </c>
      <c r="O27" s="5" t="s">
        <v>92</v>
      </c>
      <c r="P27" s="5" t="s">
        <v>17</v>
      </c>
      <c r="Q27" s="103">
        <f>B29</f>
        <v>1</v>
      </c>
      <c r="R27" s="5"/>
      <c r="S27" s="5" t="s">
        <v>17</v>
      </c>
      <c r="T27" s="103">
        <f>B29</f>
        <v>1</v>
      </c>
      <c r="U27" s="5"/>
    </row>
    <row r="28" spans="1:21" s="4" customFormat="1" ht="14.25">
      <c r="A28" s="109" t="s">
        <v>124</v>
      </c>
      <c r="B28" s="119">
        <v>8.1815032</v>
      </c>
      <c r="C28" s="107"/>
      <c r="D28" s="5" t="s">
        <v>111</v>
      </c>
      <c r="E28" s="103">
        <f>B36</f>
        <v>0.1</v>
      </c>
      <c r="F28" s="5"/>
      <c r="G28" s="5" t="s">
        <v>18</v>
      </c>
      <c r="H28" s="103">
        <f>B30</f>
        <v>1</v>
      </c>
      <c r="I28" s="5"/>
      <c r="J28" s="5" t="s">
        <v>18</v>
      </c>
      <c r="K28" s="103">
        <f>B30</f>
        <v>1</v>
      </c>
      <c r="L28" s="5"/>
      <c r="M28" s="5" t="s">
        <v>28</v>
      </c>
      <c r="N28" s="103">
        <f>B62</f>
        <v>4</v>
      </c>
      <c r="O28" s="5" t="s">
        <v>92</v>
      </c>
      <c r="P28" s="5" t="s">
        <v>18</v>
      </c>
      <c r="Q28" s="103">
        <f>B30</f>
        <v>1</v>
      </c>
      <c r="R28" s="5"/>
      <c r="S28" s="5" t="s">
        <v>18</v>
      </c>
      <c r="T28" s="103">
        <f>B30</f>
        <v>1</v>
      </c>
      <c r="U28" s="5"/>
    </row>
    <row r="29" spans="1:21" s="4" customFormat="1" ht="14.25">
      <c r="A29" s="5" t="s">
        <v>17</v>
      </c>
      <c r="B29" s="100">
        <v>1</v>
      </c>
      <c r="C29" s="5"/>
      <c r="D29" s="5" t="s">
        <v>72</v>
      </c>
      <c r="E29" s="103">
        <f>B43</f>
        <v>24</v>
      </c>
      <c r="F29" s="5" t="s">
        <v>92</v>
      </c>
      <c r="G29" s="5" t="s">
        <v>105</v>
      </c>
      <c r="H29" s="30">
        <f>(H30*(H36/24)*H33*H39)+(H31*(H37/24)*H34*H40)</f>
        <v>6195</v>
      </c>
      <c r="I29" s="5" t="s">
        <v>22</v>
      </c>
      <c r="J29" s="5" t="s">
        <v>19</v>
      </c>
      <c r="K29" s="33">
        <f>B31</f>
        <v>1</v>
      </c>
      <c r="L29" s="5"/>
      <c r="M29" s="5" t="s">
        <v>30</v>
      </c>
      <c r="N29" s="103">
        <f>B63</f>
        <v>4</v>
      </c>
      <c r="O29" s="5" t="s">
        <v>92</v>
      </c>
      <c r="P29" s="5" t="s">
        <v>23</v>
      </c>
      <c r="Q29" s="103">
        <f>B66</f>
        <v>60</v>
      </c>
      <c r="R29" s="5" t="s">
        <v>24</v>
      </c>
      <c r="S29" s="5" t="s">
        <v>19</v>
      </c>
      <c r="T29" s="33">
        <f>B31</f>
        <v>1</v>
      </c>
      <c r="U29" s="5"/>
    </row>
    <row r="30" spans="1:21" s="4" customFormat="1" ht="14.25">
      <c r="A30" s="5" t="s">
        <v>18</v>
      </c>
      <c r="B30" s="100">
        <v>1</v>
      </c>
      <c r="C30" s="5"/>
      <c r="D30" s="5" t="s">
        <v>5</v>
      </c>
      <c r="E30" s="103">
        <f>B44</f>
        <v>6</v>
      </c>
      <c r="F30" s="5" t="s">
        <v>92</v>
      </c>
      <c r="G30" s="5" t="s">
        <v>80</v>
      </c>
      <c r="H30" s="103">
        <f>B55</f>
        <v>10</v>
      </c>
      <c r="I30" s="5" t="s">
        <v>24</v>
      </c>
      <c r="J30" s="5" t="s">
        <v>20</v>
      </c>
      <c r="K30" s="33">
        <f>B32</f>
        <v>1</v>
      </c>
      <c r="L30" s="5"/>
      <c r="M30" s="5" t="s">
        <v>4</v>
      </c>
      <c r="N30" s="103">
        <f>B37</f>
        <v>0.5</v>
      </c>
      <c r="O30" s="5"/>
      <c r="P30" s="5" t="s">
        <v>25</v>
      </c>
      <c r="Q30" s="33">
        <f>B60</f>
        <v>250</v>
      </c>
      <c r="R30" s="5" t="s">
        <v>88</v>
      </c>
      <c r="S30" s="5" t="s">
        <v>20</v>
      </c>
      <c r="T30" s="33">
        <f>B32</f>
        <v>1</v>
      </c>
      <c r="U30" s="5"/>
    </row>
    <row r="31" spans="1:21" s="4" customFormat="1" ht="14.25">
      <c r="A31" s="5" t="s">
        <v>19</v>
      </c>
      <c r="B31" s="100">
        <v>1</v>
      </c>
      <c r="C31" s="5"/>
      <c r="D31" s="5" t="s">
        <v>7</v>
      </c>
      <c r="E31" s="103">
        <f>B45</f>
        <v>6</v>
      </c>
      <c r="F31" s="5" t="s">
        <v>92</v>
      </c>
      <c r="G31" s="5" t="s">
        <v>81</v>
      </c>
      <c r="H31" s="103">
        <f>B56</f>
        <v>20</v>
      </c>
      <c r="I31" s="5" t="s">
        <v>24</v>
      </c>
      <c r="J31" s="5" t="s">
        <v>120</v>
      </c>
      <c r="K31" s="40">
        <f>B24</f>
        <v>4.5823208</v>
      </c>
      <c r="L31" s="5"/>
      <c r="M31" s="5" t="s">
        <v>32</v>
      </c>
      <c r="N31" s="103">
        <f>B65</f>
        <v>49</v>
      </c>
      <c r="O31" s="5" t="s">
        <v>33</v>
      </c>
      <c r="P31" s="5" t="s">
        <v>26</v>
      </c>
      <c r="Q31" s="103">
        <f>B61</f>
        <v>8</v>
      </c>
      <c r="R31" s="5" t="s">
        <v>92</v>
      </c>
      <c r="S31" s="5" t="s">
        <v>120</v>
      </c>
      <c r="T31" s="40">
        <f>B24</f>
        <v>4.5823208</v>
      </c>
      <c r="U31" s="5"/>
    </row>
    <row r="32" spans="1:21" s="4" customFormat="1" ht="14.25">
      <c r="A32" s="5" t="s">
        <v>20</v>
      </c>
      <c r="B32" s="100">
        <v>1</v>
      </c>
      <c r="C32" s="5"/>
      <c r="D32" s="5" t="s">
        <v>6</v>
      </c>
      <c r="E32" s="103">
        <f>B46</f>
        <v>10</v>
      </c>
      <c r="F32" s="5" t="s">
        <v>92</v>
      </c>
      <c r="G32" s="5" t="s">
        <v>69</v>
      </c>
      <c r="H32" s="33">
        <f>B40</f>
        <v>350</v>
      </c>
      <c r="I32" s="5" t="s">
        <v>88</v>
      </c>
      <c r="J32" s="5" t="s">
        <v>121</v>
      </c>
      <c r="K32" s="29">
        <f>B25</f>
        <v>3.3889752</v>
      </c>
      <c r="L32" s="5"/>
      <c r="M32" s="5" t="s">
        <v>36</v>
      </c>
      <c r="N32" s="103">
        <f>B67</f>
        <v>3</v>
      </c>
      <c r="O32" s="5" t="s">
        <v>112</v>
      </c>
      <c r="P32" s="2" t="s">
        <v>29</v>
      </c>
      <c r="Q32" s="28">
        <f>B23</f>
        <v>1</v>
      </c>
      <c r="R32" s="5"/>
      <c r="S32" s="5" t="s">
        <v>121</v>
      </c>
      <c r="T32" s="29">
        <f>B25</f>
        <v>3.3889752</v>
      </c>
      <c r="U32" s="5"/>
    </row>
    <row r="33" spans="1:21" s="4" customFormat="1" ht="14.25">
      <c r="A33" s="2" t="s">
        <v>56</v>
      </c>
      <c r="B33" s="15">
        <v>0.23</v>
      </c>
      <c r="D33" s="5" t="s">
        <v>8</v>
      </c>
      <c r="E33" s="103">
        <f>B47</f>
        <v>10</v>
      </c>
      <c r="F33" s="5" t="s">
        <v>92</v>
      </c>
      <c r="G33" s="5" t="s">
        <v>70</v>
      </c>
      <c r="H33" s="33">
        <f>B41</f>
        <v>350</v>
      </c>
      <c r="I33" s="5" t="s">
        <v>88</v>
      </c>
      <c r="J33" s="5" t="s">
        <v>122</v>
      </c>
      <c r="K33" s="29">
        <f>B26</f>
        <v>6.5580864</v>
      </c>
      <c r="L33" s="5"/>
      <c r="M33" s="5" t="s">
        <v>41</v>
      </c>
      <c r="N33" s="27">
        <v>27.027027027027</v>
      </c>
      <c r="O33" s="5" t="s">
        <v>42</v>
      </c>
      <c r="P33" s="5" t="s">
        <v>41</v>
      </c>
      <c r="Q33" s="27">
        <v>27.027027027027</v>
      </c>
      <c r="R33" s="5" t="s">
        <v>42</v>
      </c>
      <c r="S33" s="5" t="s">
        <v>122</v>
      </c>
      <c r="T33" s="29">
        <f>B26</f>
        <v>6.5580864</v>
      </c>
      <c r="U33" s="5"/>
    </row>
    <row r="34" spans="1:21" s="4" customFormat="1" ht="14.25">
      <c r="A34" s="2" t="s">
        <v>57</v>
      </c>
      <c r="B34" s="15">
        <v>0.77</v>
      </c>
      <c r="D34" s="5" t="s">
        <v>4</v>
      </c>
      <c r="E34" s="103">
        <f>B37</f>
        <v>0.5</v>
      </c>
      <c r="F34" s="5"/>
      <c r="G34" s="5" t="s">
        <v>71</v>
      </c>
      <c r="H34" s="33">
        <f>B42</f>
        <v>350</v>
      </c>
      <c r="I34" s="5" t="s">
        <v>88</v>
      </c>
      <c r="J34" s="5" t="s">
        <v>123</v>
      </c>
      <c r="K34" s="29">
        <f>B27</f>
        <v>9.6060576</v>
      </c>
      <c r="L34" s="5"/>
      <c r="M34" s="5" t="s">
        <v>43</v>
      </c>
      <c r="N34" s="18">
        <f>B17</f>
        <v>137</v>
      </c>
      <c r="O34" s="5" t="s">
        <v>44</v>
      </c>
      <c r="P34" s="5" t="s">
        <v>43</v>
      </c>
      <c r="Q34" s="18">
        <f>B17</f>
        <v>137</v>
      </c>
      <c r="R34" s="5" t="s">
        <v>44</v>
      </c>
      <c r="S34" s="5" t="s">
        <v>123</v>
      </c>
      <c r="T34" s="29">
        <f>B27</f>
        <v>9.6060576</v>
      </c>
      <c r="U34" s="5"/>
    </row>
    <row r="35" spans="1:20" ht="14.25">
      <c r="A35" s="5" t="s">
        <v>2</v>
      </c>
      <c r="B35" s="100">
        <v>0.5</v>
      </c>
      <c r="C35" s="4"/>
      <c r="D35" s="5" t="s">
        <v>106</v>
      </c>
      <c r="E35" s="103">
        <f>B53</f>
        <v>16</v>
      </c>
      <c r="F35" s="5" t="s">
        <v>33</v>
      </c>
      <c r="G35" s="5" t="s">
        <v>72</v>
      </c>
      <c r="H35" s="103">
        <f>B43</f>
        <v>24</v>
      </c>
      <c r="I35" s="5" t="s">
        <v>92</v>
      </c>
      <c r="J35" s="5" t="s">
        <v>124</v>
      </c>
      <c r="K35" s="29">
        <f>B28</f>
        <v>8.1815032</v>
      </c>
      <c r="M35" s="5" t="s">
        <v>45</v>
      </c>
      <c r="N35" s="103">
        <f>2.8*(10^(-15))</f>
        <v>2.8E-15</v>
      </c>
      <c r="P35" s="5" t="s">
        <v>45</v>
      </c>
      <c r="Q35" s="103">
        <f>2.8*(10^(-15))</f>
        <v>2.8E-15</v>
      </c>
      <c r="S35" s="5" t="s">
        <v>124</v>
      </c>
      <c r="T35" s="29">
        <f>B28</f>
        <v>8.1815032</v>
      </c>
    </row>
    <row r="36" spans="1:21" ht="12.75">
      <c r="A36" s="5" t="s">
        <v>3</v>
      </c>
      <c r="B36" s="100">
        <v>0.1</v>
      </c>
      <c r="D36" s="5" t="s">
        <v>79</v>
      </c>
      <c r="E36" s="103">
        <f>B54</f>
        <v>49</v>
      </c>
      <c r="F36" s="5" t="s">
        <v>33</v>
      </c>
      <c r="G36" s="5" t="s">
        <v>73</v>
      </c>
      <c r="H36" s="103">
        <f>B48</f>
        <v>24</v>
      </c>
      <c r="I36" s="5" t="s">
        <v>92</v>
      </c>
      <c r="J36" s="5" t="s">
        <v>72</v>
      </c>
      <c r="K36" s="103">
        <f>B43</f>
        <v>24</v>
      </c>
      <c r="L36" s="5" t="s">
        <v>92</v>
      </c>
      <c r="S36" s="5" t="s">
        <v>26</v>
      </c>
      <c r="T36" s="103">
        <f>B61</f>
        <v>8</v>
      </c>
      <c r="U36" s="5" t="s">
        <v>92</v>
      </c>
    </row>
    <row r="37" spans="1:21" ht="12.75">
      <c r="A37" s="5" t="s">
        <v>4</v>
      </c>
      <c r="B37" s="100">
        <v>0.5</v>
      </c>
      <c r="D37" s="5" t="s">
        <v>82</v>
      </c>
      <c r="E37" s="103">
        <f>B57</f>
        <v>17</v>
      </c>
      <c r="F37" s="5" t="s">
        <v>112</v>
      </c>
      <c r="G37" s="5" t="s">
        <v>74</v>
      </c>
      <c r="H37" s="103">
        <f>B49</f>
        <v>24</v>
      </c>
      <c r="I37" s="5" t="s">
        <v>92</v>
      </c>
      <c r="J37" s="5" t="s">
        <v>69</v>
      </c>
      <c r="K37" s="33">
        <f>B40</f>
        <v>350</v>
      </c>
      <c r="L37" s="5" t="s">
        <v>88</v>
      </c>
      <c r="S37" s="5" t="s">
        <v>25</v>
      </c>
      <c r="T37" s="33">
        <f>B60</f>
        <v>250</v>
      </c>
      <c r="U37" s="5" t="s">
        <v>88</v>
      </c>
    </row>
    <row r="38" spans="1:21" ht="12.75">
      <c r="A38" s="2" t="s">
        <v>1</v>
      </c>
      <c r="B38" s="100">
        <v>0</v>
      </c>
      <c r="D38" s="5" t="s">
        <v>83</v>
      </c>
      <c r="E38" s="103">
        <f>B58</f>
        <v>3</v>
      </c>
      <c r="F38" s="5" t="s">
        <v>112</v>
      </c>
      <c r="G38" s="5" t="s">
        <v>59</v>
      </c>
      <c r="H38" s="28">
        <f>B23</f>
        <v>1</v>
      </c>
      <c r="J38" s="5" t="s">
        <v>75</v>
      </c>
      <c r="K38" s="103">
        <f>B50</f>
        <v>1</v>
      </c>
      <c r="L38" s="5" t="s">
        <v>15</v>
      </c>
      <c r="S38" s="5" t="s">
        <v>27</v>
      </c>
      <c r="T38" s="103">
        <f>B64</f>
        <v>1</v>
      </c>
      <c r="U38" s="5" t="s">
        <v>15</v>
      </c>
    </row>
    <row r="39" spans="1:20" ht="12.75">
      <c r="A39" s="131" t="s">
        <v>11</v>
      </c>
      <c r="B39" s="131"/>
      <c r="C39" s="131"/>
      <c r="D39" s="5" t="s">
        <v>107</v>
      </c>
      <c r="E39" s="40">
        <f>B33</f>
        <v>0.23</v>
      </c>
      <c r="G39" s="5" t="s">
        <v>107</v>
      </c>
      <c r="H39" s="40">
        <f>B33</f>
        <v>0.23</v>
      </c>
      <c r="J39" s="2" t="s">
        <v>31</v>
      </c>
      <c r="K39" s="28">
        <f>B18</f>
        <v>1</v>
      </c>
      <c r="S39" s="2" t="s">
        <v>31</v>
      </c>
      <c r="T39" s="28">
        <f>B18</f>
        <v>1</v>
      </c>
    </row>
    <row r="40" spans="1:20" ht="12.75">
      <c r="A40" s="5" t="s">
        <v>69</v>
      </c>
      <c r="B40" s="99">
        <v>350</v>
      </c>
      <c r="C40" s="5" t="s">
        <v>88</v>
      </c>
      <c r="D40" s="5" t="s">
        <v>108</v>
      </c>
      <c r="E40" s="40">
        <f>B34</f>
        <v>0.77</v>
      </c>
      <c r="G40" s="5" t="s">
        <v>108</v>
      </c>
      <c r="H40" s="40">
        <f>B34</f>
        <v>0.77</v>
      </c>
      <c r="J40" s="2" t="s">
        <v>34</v>
      </c>
      <c r="K40" s="28">
        <f>B19</f>
        <v>1</v>
      </c>
      <c r="S40" s="2" t="s">
        <v>34</v>
      </c>
      <c r="T40" s="28">
        <f>B19</f>
        <v>1</v>
      </c>
    </row>
    <row r="41" spans="1:20" ht="12.75">
      <c r="A41" s="5" t="s">
        <v>70</v>
      </c>
      <c r="B41" s="99">
        <v>350</v>
      </c>
      <c r="C41" s="5" t="s">
        <v>88</v>
      </c>
      <c r="D41" s="5" t="s">
        <v>41</v>
      </c>
      <c r="E41" s="27">
        <v>27.027027027027</v>
      </c>
      <c r="F41" s="5" t="s">
        <v>42</v>
      </c>
      <c r="G41" s="5" t="s">
        <v>41</v>
      </c>
      <c r="H41" s="27">
        <v>27.027027027027</v>
      </c>
      <c r="I41" s="5" t="s">
        <v>42</v>
      </c>
      <c r="J41" s="2" t="s">
        <v>35</v>
      </c>
      <c r="K41" s="28">
        <f>B20</f>
        <v>1</v>
      </c>
      <c r="S41" s="2" t="s">
        <v>35</v>
      </c>
      <c r="T41" s="28">
        <f>B20</f>
        <v>1</v>
      </c>
    </row>
    <row r="42" spans="1:20" ht="12.75">
      <c r="A42" s="5" t="s">
        <v>71</v>
      </c>
      <c r="B42" s="99">
        <v>350</v>
      </c>
      <c r="C42" s="5" t="s">
        <v>88</v>
      </c>
      <c r="D42" s="5" t="s">
        <v>43</v>
      </c>
      <c r="E42" s="18">
        <f>B17</f>
        <v>137</v>
      </c>
      <c r="F42" s="5" t="s">
        <v>44</v>
      </c>
      <c r="G42" s="5" t="s">
        <v>43</v>
      </c>
      <c r="H42" s="18">
        <f>B17</f>
        <v>137</v>
      </c>
      <c r="I42" s="5" t="s">
        <v>44</v>
      </c>
      <c r="J42" s="2" t="s">
        <v>37</v>
      </c>
      <c r="K42" s="28">
        <f>B21</f>
        <v>1</v>
      </c>
      <c r="S42" s="2" t="s">
        <v>37</v>
      </c>
      <c r="T42" s="28">
        <f>B21</f>
        <v>1</v>
      </c>
    </row>
    <row r="43" spans="1:20" ht="12.75">
      <c r="A43" s="5" t="s">
        <v>72</v>
      </c>
      <c r="B43" s="100">
        <v>24</v>
      </c>
      <c r="C43" s="5" t="s">
        <v>92</v>
      </c>
      <c r="D43" s="5" t="s">
        <v>45</v>
      </c>
      <c r="E43" s="103">
        <f>2.8*(10^(-15))</f>
        <v>2.8E-15</v>
      </c>
      <c r="G43" s="5" t="s">
        <v>45</v>
      </c>
      <c r="H43" s="103">
        <f>2.8*(10^(-15))</f>
        <v>2.8E-15</v>
      </c>
      <c r="J43" s="2" t="s">
        <v>38</v>
      </c>
      <c r="K43" s="28">
        <f>B22</f>
        <v>1</v>
      </c>
      <c r="S43" s="2" t="s">
        <v>38</v>
      </c>
      <c r="T43" s="28">
        <f>B22</f>
        <v>1</v>
      </c>
    </row>
    <row r="44" spans="1:21" ht="12.75">
      <c r="A44" s="5" t="s">
        <v>5</v>
      </c>
      <c r="B44" s="100">
        <v>6</v>
      </c>
      <c r="C44" s="5" t="s">
        <v>92</v>
      </c>
      <c r="J44" s="5" t="s">
        <v>41</v>
      </c>
      <c r="K44" s="27">
        <v>27.027027027027</v>
      </c>
      <c r="L44" s="5" t="s">
        <v>42</v>
      </c>
      <c r="S44" s="5" t="s">
        <v>41</v>
      </c>
      <c r="T44" s="27">
        <v>27.027027027027</v>
      </c>
      <c r="U44" s="5" t="s">
        <v>42</v>
      </c>
    </row>
    <row r="45" spans="1:21" ht="12.75">
      <c r="A45" s="5" t="s">
        <v>7</v>
      </c>
      <c r="B45" s="100">
        <v>6</v>
      </c>
      <c r="C45" s="5" t="s">
        <v>92</v>
      </c>
      <c r="J45" s="5" t="s">
        <v>43</v>
      </c>
      <c r="K45" s="18">
        <f>B17</f>
        <v>137</v>
      </c>
      <c r="L45" s="5" t="s">
        <v>44</v>
      </c>
      <c r="S45" s="5" t="s">
        <v>43</v>
      </c>
      <c r="T45" s="18">
        <f>B17</f>
        <v>137</v>
      </c>
      <c r="U45" s="5" t="s">
        <v>44</v>
      </c>
    </row>
    <row r="46" spans="1:20" ht="12.75">
      <c r="A46" s="5" t="s">
        <v>6</v>
      </c>
      <c r="B46" s="100">
        <v>10</v>
      </c>
      <c r="C46" s="5" t="s">
        <v>92</v>
      </c>
      <c r="J46" s="5" t="s">
        <v>45</v>
      </c>
      <c r="K46" s="103">
        <f>2.8*(10^(-15))</f>
        <v>2.8E-15</v>
      </c>
      <c r="S46" s="5" t="s">
        <v>45</v>
      </c>
      <c r="T46" s="103">
        <f>2.8*(10^(-15))</f>
        <v>2.8E-15</v>
      </c>
    </row>
    <row r="47" spans="1:20" ht="12.75">
      <c r="A47" s="5" t="s">
        <v>8</v>
      </c>
      <c r="B47" s="100">
        <v>10</v>
      </c>
      <c r="C47" s="5" t="s">
        <v>92</v>
      </c>
      <c r="J47" s="5" t="s">
        <v>45</v>
      </c>
      <c r="K47" s="103">
        <f>2.8*(10^(-12))</f>
        <v>2.7999999999999998E-12</v>
      </c>
      <c r="S47" s="5" t="s">
        <v>45</v>
      </c>
      <c r="T47" s="103">
        <f>2.8*(10^(-12))</f>
        <v>2.7999999999999998E-12</v>
      </c>
    </row>
    <row r="48" spans="1:3" ht="12.75">
      <c r="A48" s="5" t="s">
        <v>73</v>
      </c>
      <c r="B48" s="100">
        <v>24</v>
      </c>
      <c r="C48" s="5" t="s">
        <v>92</v>
      </c>
    </row>
    <row r="49" spans="1:3" ht="12.75">
      <c r="A49" s="5" t="s">
        <v>74</v>
      </c>
      <c r="B49" s="100">
        <v>24</v>
      </c>
      <c r="C49" s="5" t="s">
        <v>92</v>
      </c>
    </row>
    <row r="50" spans="1:3" ht="12.75">
      <c r="A50" s="5" t="s">
        <v>75</v>
      </c>
      <c r="B50" s="100">
        <v>1</v>
      </c>
      <c r="C50" s="5" t="s">
        <v>15</v>
      </c>
    </row>
    <row r="51" spans="1:3" ht="12.75">
      <c r="A51" s="5" t="s">
        <v>76</v>
      </c>
      <c r="B51" s="100">
        <v>6</v>
      </c>
      <c r="C51" s="5" t="s">
        <v>15</v>
      </c>
    </row>
    <row r="52" spans="1:3" ht="12.75">
      <c r="A52" s="5" t="s">
        <v>77</v>
      </c>
      <c r="B52" s="100">
        <v>20</v>
      </c>
      <c r="C52" s="5" t="s">
        <v>15</v>
      </c>
    </row>
    <row r="53" spans="1:3" ht="12.75">
      <c r="A53" s="5" t="s">
        <v>78</v>
      </c>
      <c r="B53" s="100">
        <v>16</v>
      </c>
      <c r="C53" s="5" t="s">
        <v>33</v>
      </c>
    </row>
    <row r="54" spans="1:3" ht="12.75">
      <c r="A54" s="5" t="s">
        <v>79</v>
      </c>
      <c r="B54" s="100">
        <v>49</v>
      </c>
      <c r="C54" s="5" t="s">
        <v>33</v>
      </c>
    </row>
    <row r="55" spans="1:3" ht="12.75">
      <c r="A55" s="5" t="s">
        <v>80</v>
      </c>
      <c r="B55" s="100">
        <v>10</v>
      </c>
      <c r="C55" s="5" t="s">
        <v>24</v>
      </c>
    </row>
    <row r="56" spans="1:3" ht="12.75">
      <c r="A56" s="5" t="s">
        <v>81</v>
      </c>
      <c r="B56" s="100">
        <v>20</v>
      </c>
      <c r="C56" s="5" t="s">
        <v>24</v>
      </c>
    </row>
    <row r="57" spans="1:3" ht="12.75">
      <c r="A57" s="5" t="s">
        <v>82</v>
      </c>
      <c r="B57" s="100">
        <v>17</v>
      </c>
      <c r="C57" s="5" t="s">
        <v>112</v>
      </c>
    </row>
    <row r="58" spans="1:3" ht="12.75">
      <c r="A58" s="5" t="s">
        <v>83</v>
      </c>
      <c r="B58" s="100">
        <v>3</v>
      </c>
      <c r="C58" s="5" t="s">
        <v>112</v>
      </c>
    </row>
    <row r="59" spans="1:3" ht="12.75">
      <c r="A59" s="130" t="s">
        <v>58</v>
      </c>
      <c r="B59" s="130"/>
      <c r="C59" s="130"/>
    </row>
    <row r="60" spans="1:3" ht="12.75">
      <c r="A60" s="5" t="s">
        <v>25</v>
      </c>
      <c r="B60" s="99">
        <v>250</v>
      </c>
      <c r="C60" s="5" t="s">
        <v>88</v>
      </c>
    </row>
    <row r="61" spans="1:3" ht="12.75">
      <c r="A61" s="5" t="s">
        <v>26</v>
      </c>
      <c r="B61" s="100">
        <v>8</v>
      </c>
      <c r="C61" s="5" t="s">
        <v>92</v>
      </c>
    </row>
    <row r="62" spans="1:3" ht="12.75">
      <c r="A62" s="5" t="s">
        <v>28</v>
      </c>
      <c r="B62" s="100">
        <v>4</v>
      </c>
      <c r="C62" s="5" t="s">
        <v>92</v>
      </c>
    </row>
    <row r="63" spans="1:3" ht="12.75">
      <c r="A63" s="5" t="s">
        <v>30</v>
      </c>
      <c r="B63" s="100">
        <v>4</v>
      </c>
      <c r="C63" s="5" t="s">
        <v>92</v>
      </c>
    </row>
    <row r="64" spans="1:3" ht="12.75">
      <c r="A64" s="5" t="s">
        <v>27</v>
      </c>
      <c r="B64" s="100">
        <v>1</v>
      </c>
      <c r="C64" s="5" t="s">
        <v>15</v>
      </c>
    </row>
    <row r="65" spans="1:3" ht="12.75">
      <c r="A65" s="5" t="s">
        <v>32</v>
      </c>
      <c r="B65" s="100">
        <v>49</v>
      </c>
      <c r="C65" s="5" t="s">
        <v>33</v>
      </c>
    </row>
    <row r="66" spans="1:3" ht="12.75">
      <c r="A66" s="5" t="s">
        <v>23</v>
      </c>
      <c r="B66" s="100">
        <v>60</v>
      </c>
      <c r="C66" s="5" t="s">
        <v>24</v>
      </c>
    </row>
    <row r="67" spans="1:3" ht="12.75">
      <c r="A67" s="5" t="s">
        <v>36</v>
      </c>
      <c r="B67" s="100">
        <v>3</v>
      </c>
      <c r="C67" s="5" t="s">
        <v>112</v>
      </c>
    </row>
  </sheetData>
  <sheetProtection password="BBC6" sheet="1" objects="1" scenarios="1" formatColumns="0" formatRows="0"/>
  <mergeCells count="10">
    <mergeCell ref="A59:C59"/>
    <mergeCell ref="D1:F1"/>
    <mergeCell ref="G1:I1"/>
    <mergeCell ref="S1:U1"/>
    <mergeCell ref="J1:L1"/>
    <mergeCell ref="M1:O1"/>
    <mergeCell ref="P1:R1"/>
    <mergeCell ref="A1:C1"/>
    <mergeCell ref="A2:C5"/>
    <mergeCell ref="A39:C3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67"/>
  <sheetViews>
    <sheetView zoomScale="90" zoomScaleNormal="90" zoomScalePageLayoutView="0" workbookViewId="0" topLeftCell="A1">
      <pane xSplit="3" topLeftCell="D1" activePane="topRight" state="frozen"/>
      <selection pane="topLeft" activeCell="A1" sqref="A1"/>
      <selection pane="topRight" activeCell="D1" sqref="D1:F1"/>
    </sheetView>
  </sheetViews>
  <sheetFormatPr defaultColWidth="9.140625" defaultRowHeight="12.75"/>
  <cols>
    <col min="1" max="1" width="13.7109375" style="3" bestFit="1" customWidth="1"/>
    <col min="2" max="2" width="9.28125" style="3" bestFit="1" customWidth="1"/>
    <col min="3" max="3" width="21.00390625" style="3" bestFit="1" customWidth="1"/>
    <col min="4" max="4" width="10.57421875" style="5" bestFit="1" customWidth="1"/>
    <col min="5" max="5" width="9.28125" style="5" bestFit="1" customWidth="1"/>
    <col min="6" max="6" width="20.57421875" style="5" bestFit="1" customWidth="1"/>
    <col min="7" max="7" width="11.57421875" style="5" bestFit="1" customWidth="1"/>
    <col min="8" max="8" width="9.28125" style="5" bestFit="1" customWidth="1"/>
    <col min="9" max="9" width="19.421875" style="5" bestFit="1" customWidth="1"/>
    <col min="10" max="10" width="13.7109375" style="5" bestFit="1" customWidth="1"/>
    <col min="11" max="11" width="9.28125" style="5" bestFit="1" customWidth="1"/>
    <col min="12" max="12" width="21.421875" style="5" bestFit="1" customWidth="1"/>
    <col min="13" max="13" width="8.7109375" style="5" bestFit="1" customWidth="1"/>
    <col min="14" max="14" width="9.28125" style="103" bestFit="1" customWidth="1"/>
    <col min="15" max="15" width="20.57421875" style="5" bestFit="1" customWidth="1"/>
    <col min="16" max="16" width="9.421875" style="5" bestFit="1" customWidth="1"/>
    <col min="17" max="17" width="9.28125" style="5" bestFit="1" customWidth="1"/>
    <col min="18" max="18" width="20.57421875" style="5" bestFit="1" customWidth="1"/>
    <col min="19" max="19" width="13.7109375" style="5" bestFit="1" customWidth="1"/>
    <col min="20" max="20" width="9.28125" style="5" bestFit="1" customWidth="1"/>
    <col min="21" max="21" width="21.421875" style="5" bestFit="1" customWidth="1"/>
    <col min="22" max="16384" width="9.140625" style="3" customWidth="1"/>
  </cols>
  <sheetData>
    <row r="1" spans="1:21" ht="21.75" thickBot="1" thickTop="1">
      <c r="A1" s="152" t="s">
        <v>39</v>
      </c>
      <c r="B1" s="153"/>
      <c r="C1" s="154"/>
      <c r="D1" s="132" t="s">
        <v>93</v>
      </c>
      <c r="E1" s="133"/>
      <c r="F1" s="134"/>
      <c r="G1" s="132" t="s">
        <v>97</v>
      </c>
      <c r="H1" s="133"/>
      <c r="I1" s="134"/>
      <c r="J1" s="132" t="s">
        <v>98</v>
      </c>
      <c r="K1" s="133"/>
      <c r="L1" s="134"/>
      <c r="M1" s="135" t="s">
        <v>113</v>
      </c>
      <c r="N1" s="136"/>
      <c r="O1" s="137"/>
      <c r="P1" s="135" t="s">
        <v>114</v>
      </c>
      <c r="Q1" s="136"/>
      <c r="R1" s="137"/>
      <c r="S1" s="135" t="s">
        <v>115</v>
      </c>
      <c r="T1" s="136"/>
      <c r="U1" s="137"/>
    </row>
    <row r="2" spans="1:21" s="4" customFormat="1" ht="15" thickTop="1">
      <c r="A2" s="140" t="s">
        <v>46</v>
      </c>
      <c r="B2" s="141"/>
      <c r="C2" s="142"/>
      <c r="D2" s="94" t="s">
        <v>94</v>
      </c>
      <c r="E2" s="93">
        <f>(E11*E12*E14)/(E16*E17*E23*E19*E20)</f>
        <v>0.004841963315789481</v>
      </c>
      <c r="F2" s="92" t="s">
        <v>125</v>
      </c>
      <c r="G2" s="91"/>
      <c r="H2" s="93">
        <f>(H20*H21*H22)/(H24*H25*H29*H27*H28)</f>
        <v>0.004243927960199544</v>
      </c>
      <c r="I2" s="90" t="s">
        <v>126</v>
      </c>
      <c r="J2" s="89" t="s">
        <v>99</v>
      </c>
      <c r="K2" s="93">
        <f>(K17*K18*K19)/(K21*K22*K39*K27*K28*K29*K30*K31*(K36/24)*(K37/365))</f>
        <v>0.013479789755733204</v>
      </c>
      <c r="L2" s="90" t="s">
        <v>127</v>
      </c>
      <c r="M2" s="88" t="s">
        <v>94</v>
      </c>
      <c r="N2" s="87">
        <f>(N11*N12*N14)/(N16*N17*N23*N19*N20*N24)</f>
        <v>0.02189251740369616</v>
      </c>
      <c r="O2" s="86" t="s">
        <v>125</v>
      </c>
      <c r="P2" s="85"/>
      <c r="Q2" s="87">
        <f>(Q20*Q21*Q22)/(Q24*Q25*Q29*Q27*Q28*Q31*(1/24)*Q30)</f>
        <v>0.005258226742687236</v>
      </c>
      <c r="R2" s="86" t="s">
        <v>126</v>
      </c>
      <c r="S2" s="25" t="s">
        <v>99</v>
      </c>
      <c r="T2" s="87">
        <f>(T17*T18*T19)/(T21*T22*T39*T27*T28*T29*T30*T31*T36*(1/24)*T37*(1/365))</f>
        <v>0.056615116974079456</v>
      </c>
      <c r="U2" s="24" t="s">
        <v>127</v>
      </c>
    </row>
    <row r="3" spans="1:21" s="4" customFormat="1" ht="14.25">
      <c r="A3" s="143"/>
      <c r="B3" s="144"/>
      <c r="C3" s="145"/>
      <c r="D3" s="84" t="s">
        <v>95</v>
      </c>
      <c r="E3" s="83">
        <f>((E11*E12*E14)/(E16*E18*E19*E20*E21*E22*E24*(1/365)))</f>
        <v>0.5343033366510309</v>
      </c>
      <c r="F3" s="82" t="s">
        <v>128</v>
      </c>
      <c r="G3" s="81" t="s">
        <v>12</v>
      </c>
      <c r="H3" s="83">
        <f>((H20*H21*H22)/(H24*H26*H38*H27*H28*(H35/24)*(H32/365)))</f>
        <v>6.760237431432421E-05</v>
      </c>
      <c r="I3" s="80" t="s">
        <v>129</v>
      </c>
      <c r="J3" s="81" t="s">
        <v>100</v>
      </c>
      <c r="K3" s="83">
        <f>(K17*K18*K19)/(K21*K26*K40*K27*K28*K29*K30*K32*(K36/24)*(K37/365))</f>
        <v>0.08557483731439737</v>
      </c>
      <c r="L3" s="80" t="s">
        <v>128</v>
      </c>
      <c r="M3" s="79" t="s">
        <v>95</v>
      </c>
      <c r="N3" s="78">
        <f>(N11*N12*N14)/(N16*N18*N19*N20*N21*N22*N27*(1/24)*N24*(1/365))</f>
        <v>2.2440740139343296</v>
      </c>
      <c r="O3" s="77" t="s">
        <v>128</v>
      </c>
      <c r="P3" s="76" t="s">
        <v>12</v>
      </c>
      <c r="Q3" s="78">
        <f>(Q20*Q21*Q22)/(Q24*Q26*Q32*Q27*Q28*Q31*(1/24)*Q30*(1/365))</f>
        <v>0.00028392997212016164</v>
      </c>
      <c r="R3" s="77" t="s">
        <v>129</v>
      </c>
      <c r="S3" s="76" t="s">
        <v>100</v>
      </c>
      <c r="T3" s="78">
        <f>(T17*T18*T19)/(T21*T26*T40*T27*T28*T29*T30*T32*(T36/24)*(T37/365))</f>
        <v>0.35941431672046903</v>
      </c>
      <c r="U3" s="23" t="s">
        <v>128</v>
      </c>
    </row>
    <row r="4" spans="1:21" s="4" customFormat="1" ht="14.25">
      <c r="A4" s="143"/>
      <c r="B4" s="144"/>
      <c r="C4" s="145"/>
      <c r="D4" s="75" t="s">
        <v>96</v>
      </c>
      <c r="E4" s="74">
        <f>(1/((1/E2)+(1/E3)))</f>
        <v>0.004798478546928667</v>
      </c>
      <c r="F4" s="73" t="s">
        <v>128</v>
      </c>
      <c r="G4" s="72"/>
      <c r="H4" s="83">
        <f>(1/((1/H2)+(1/H3)))</f>
        <v>6.654240705018359E-05</v>
      </c>
      <c r="I4" s="80" t="s">
        <v>130</v>
      </c>
      <c r="J4" s="81" t="s">
        <v>101</v>
      </c>
      <c r="K4" s="83">
        <f>(K17*K18*K19)/(K21*K23*K41*K27*K28*K29*K30*K33*(K36/24)*(K37/365))</f>
        <v>0.03657322777583039</v>
      </c>
      <c r="L4" s="80" t="s">
        <v>127</v>
      </c>
      <c r="M4" s="79" t="s">
        <v>96</v>
      </c>
      <c r="N4" s="78">
        <f>(1/((1/N2)+(1/N3)))</f>
        <v>0.0216810039891586</v>
      </c>
      <c r="O4" s="16" t="s">
        <v>128</v>
      </c>
      <c r="P4" s="17"/>
      <c r="Q4" s="71">
        <f>(1/((1/Q2)+(1/Q3)))</f>
        <v>0.0002693839689635264</v>
      </c>
      <c r="R4" s="77" t="s">
        <v>130</v>
      </c>
      <c r="S4" s="76" t="s">
        <v>101</v>
      </c>
      <c r="T4" s="78">
        <f>(T17*T18*T19)/(T21*T23*T41*T27*T28*T29*T30*T33*(T36/24)*(T37/365))</f>
        <v>0.15360755665848766</v>
      </c>
      <c r="U4" s="23" t="s">
        <v>127</v>
      </c>
    </row>
    <row r="5" spans="1:21" s="4" customFormat="1" ht="15" thickBot="1">
      <c r="A5" s="146"/>
      <c r="B5" s="147"/>
      <c r="C5" s="148"/>
      <c r="D5" s="70" t="s">
        <v>94</v>
      </c>
      <c r="E5" s="110">
        <f>E2/E41</f>
        <v>0.00017915264268421097</v>
      </c>
      <c r="F5" s="69" t="s">
        <v>131</v>
      </c>
      <c r="G5" s="68"/>
      <c r="H5" s="110">
        <f>H20/(H25*H29*H27*H28)</f>
        <v>0.004243009017227829</v>
      </c>
      <c r="I5" s="67" t="s">
        <v>126</v>
      </c>
      <c r="J5" s="81" t="s">
        <v>102</v>
      </c>
      <c r="K5" s="83">
        <f>(K17*K18*K19)/(K21*K24*K42*K27*K28*K29*K30*K34*(K36/24)*(K37/365))</f>
        <v>0.010165430095001097</v>
      </c>
      <c r="L5" s="80" t="s">
        <v>127</v>
      </c>
      <c r="M5" s="66" t="s">
        <v>94</v>
      </c>
      <c r="N5" s="65">
        <f>N2/N33</f>
        <v>0.0008100231439367588</v>
      </c>
      <c r="O5" s="64" t="s">
        <v>131</v>
      </c>
      <c r="P5" s="63"/>
      <c r="Q5" s="78">
        <f>(Q20)/(Q25*Q29*Q27*Q28*Q31*(1/24)*Q30)</f>
        <v>0.0052570881723452804</v>
      </c>
      <c r="R5" s="62" t="s">
        <v>126</v>
      </c>
      <c r="S5" s="76" t="s">
        <v>102</v>
      </c>
      <c r="T5" s="78">
        <f>(T17*T18*T19)/(T21*T24*T42*T27*T28*T29*T30*T34*(T36/24)*(T37/365))</f>
        <v>0.042694806399004616</v>
      </c>
      <c r="U5" s="23" t="s">
        <v>127</v>
      </c>
    </row>
    <row r="6" spans="1:21" s="4" customFormat="1" ht="15" thickTop="1">
      <c r="A6" s="5" t="s">
        <v>61</v>
      </c>
      <c r="B6" s="100">
        <v>1</v>
      </c>
      <c r="C6" s="5" t="s">
        <v>63</v>
      </c>
      <c r="D6" s="84" t="s">
        <v>95</v>
      </c>
      <c r="E6" s="83">
        <f>E3/E41</f>
        <v>0.019769223456088163</v>
      </c>
      <c r="F6" s="82" t="s">
        <v>131</v>
      </c>
      <c r="G6" s="81" t="s">
        <v>13</v>
      </c>
      <c r="H6" s="83">
        <f>H20/(H26*H38*H27*H28*(H35/24)*(H32/365))</f>
        <v>6.758773628857778E-05</v>
      </c>
      <c r="I6" s="80" t="s">
        <v>129</v>
      </c>
      <c r="J6" s="81" t="s">
        <v>103</v>
      </c>
      <c r="K6" s="83">
        <f>(K17*K18*K19)/(K21*K25*K43*K27*K28*K29*K30*K35*(K36/24)*(K37/365))</f>
        <v>0.009389028916826584</v>
      </c>
      <c r="L6" s="80" t="s">
        <v>127</v>
      </c>
      <c r="M6" s="79" t="s">
        <v>95</v>
      </c>
      <c r="N6" s="78">
        <f>N3/N33</f>
        <v>0.08303073851557027</v>
      </c>
      <c r="O6" s="77" t="s">
        <v>131</v>
      </c>
      <c r="P6" s="76" t="s">
        <v>13</v>
      </c>
      <c r="Q6" s="78">
        <f>(Q20)/(Q26*Q32*Q27*Q28*Q31*(1/24)*Q30*(1/365))</f>
        <v>0.00028386849241202674</v>
      </c>
      <c r="R6" s="77" t="s">
        <v>129</v>
      </c>
      <c r="S6" s="22" t="s">
        <v>103</v>
      </c>
      <c r="T6" s="71">
        <f>(T17*T18*T19)/(T21*T25*T43*T27*T28*T29*T30*T35*(T36/24)*(T37/365))</f>
        <v>0.039433921450671656</v>
      </c>
      <c r="U6" s="23" t="s">
        <v>127</v>
      </c>
    </row>
    <row r="7" spans="1:21" s="4" customFormat="1" ht="15" thickBot="1">
      <c r="A7" s="2" t="s">
        <v>51</v>
      </c>
      <c r="B7" s="113">
        <v>0.0380438739932293</v>
      </c>
      <c r="C7" s="5" t="s">
        <v>16</v>
      </c>
      <c r="D7" s="75" t="s">
        <v>96</v>
      </c>
      <c r="E7" s="74">
        <f>(1/((1/E5)+(1/E6)))</f>
        <v>0.00017754370623636087</v>
      </c>
      <c r="F7" s="73" t="s">
        <v>131</v>
      </c>
      <c r="G7" s="61"/>
      <c r="H7" s="60">
        <f>(1/((1/H5)+(1/H6)))</f>
        <v>6.652799854046022E-05</v>
      </c>
      <c r="I7" s="80" t="s">
        <v>130</v>
      </c>
      <c r="J7" s="59" t="s">
        <v>99</v>
      </c>
      <c r="K7" s="110">
        <f>K2/K44</f>
        <v>0.0004987522209621291</v>
      </c>
      <c r="L7" s="58" t="s">
        <v>132</v>
      </c>
      <c r="M7" s="57" t="s">
        <v>96</v>
      </c>
      <c r="N7" s="71">
        <f>(1/((1/N5)+(1/N6)))</f>
        <v>0.000802197147598869</v>
      </c>
      <c r="O7" s="16" t="s">
        <v>131</v>
      </c>
      <c r="P7" s="63"/>
      <c r="Q7" s="78">
        <f>(1/((1/Q5)+(1/Q6)))</f>
        <v>0.00026932563891945093</v>
      </c>
      <c r="R7" s="77" t="s">
        <v>130</v>
      </c>
      <c r="S7" s="76" t="s">
        <v>99</v>
      </c>
      <c r="T7" s="78">
        <f>T2/T44</f>
        <v>0.002094759328040942</v>
      </c>
      <c r="U7" s="21" t="s">
        <v>132</v>
      </c>
    </row>
    <row r="8" spans="1:21" s="4" customFormat="1" ht="15" thickTop="1">
      <c r="A8" s="2" t="s">
        <v>118</v>
      </c>
      <c r="B8" s="112">
        <v>0.00167911012348351</v>
      </c>
      <c r="C8" s="2" t="s">
        <v>16</v>
      </c>
      <c r="D8" s="70" t="s">
        <v>94</v>
      </c>
      <c r="E8" s="110">
        <f>E2*E15*E42*E43</f>
        <v>4.902942189888125E-12</v>
      </c>
      <c r="F8" s="56" t="s">
        <v>133</v>
      </c>
      <c r="G8" s="55"/>
      <c r="H8" s="93">
        <f>H2/H41</f>
        <v>0.0001570253345273833</v>
      </c>
      <c r="I8" s="90" t="s">
        <v>134</v>
      </c>
      <c r="J8" s="81" t="s">
        <v>100</v>
      </c>
      <c r="K8" s="83">
        <f>K3/K44</f>
        <v>0.003166268980632706</v>
      </c>
      <c r="L8" s="80" t="s">
        <v>131</v>
      </c>
      <c r="M8" s="79" t="s">
        <v>94</v>
      </c>
      <c r="N8" s="78">
        <f>N2*N15*N34*N35</f>
        <v>2.216822809694099E-11</v>
      </c>
      <c r="O8" s="54" t="s">
        <v>133</v>
      </c>
      <c r="P8" s="85"/>
      <c r="Q8" s="87">
        <f>Q2/Q33</f>
        <v>0.00019455438947942792</v>
      </c>
      <c r="R8" s="86" t="s">
        <v>134</v>
      </c>
      <c r="S8" s="76" t="s">
        <v>100</v>
      </c>
      <c r="T8" s="78">
        <f>T3/T44</f>
        <v>0.013298329718657367</v>
      </c>
      <c r="U8" s="23" t="s">
        <v>131</v>
      </c>
    </row>
    <row r="9" spans="1:21" s="4" customFormat="1" ht="14.25">
      <c r="A9" s="2" t="s">
        <v>119</v>
      </c>
      <c r="B9" s="112">
        <v>0.001036</v>
      </c>
      <c r="C9" s="2" t="s">
        <v>16</v>
      </c>
      <c r="D9" s="84" t="s">
        <v>95</v>
      </c>
      <c r="E9" s="83">
        <f>E3*E15*E42*E43</f>
        <v>5.410322632808305E-10</v>
      </c>
      <c r="F9" s="53" t="s">
        <v>133</v>
      </c>
      <c r="G9" s="81" t="s">
        <v>12</v>
      </c>
      <c r="H9" s="83">
        <f>H3/H41</f>
        <v>2.5012878496299985E-06</v>
      </c>
      <c r="I9" s="80" t="s">
        <v>135</v>
      </c>
      <c r="J9" s="81" t="s">
        <v>101</v>
      </c>
      <c r="K9" s="83">
        <f>K4/K44</f>
        <v>0.0013532094277057258</v>
      </c>
      <c r="L9" s="80" t="s">
        <v>132</v>
      </c>
      <c r="M9" s="79" t="s">
        <v>95</v>
      </c>
      <c r="N9" s="78">
        <f>N3*N15*N34*N35</f>
        <v>2.272335505779488E-09</v>
      </c>
      <c r="O9" s="52" t="s">
        <v>133</v>
      </c>
      <c r="P9" s="76" t="s">
        <v>12</v>
      </c>
      <c r="Q9" s="78">
        <f>Q3/Q33</f>
        <v>1.0505408968445992E-05</v>
      </c>
      <c r="R9" s="77" t="s">
        <v>135</v>
      </c>
      <c r="S9" s="76" t="s">
        <v>101</v>
      </c>
      <c r="T9" s="78">
        <f>T4/T44</f>
        <v>0.005683479596364049</v>
      </c>
      <c r="U9" s="23" t="s">
        <v>132</v>
      </c>
    </row>
    <row r="10" spans="1:21" s="4" customFormat="1" ht="15" thickBot="1">
      <c r="A10" s="1" t="s">
        <v>48</v>
      </c>
      <c r="B10" s="112">
        <v>10.42344</v>
      </c>
      <c r="C10" s="2" t="s">
        <v>84</v>
      </c>
      <c r="D10" s="51" t="s">
        <v>96</v>
      </c>
      <c r="E10" s="60">
        <f>(1/((1/E8)+(1/E9)))</f>
        <v>4.858909781139805E-12</v>
      </c>
      <c r="F10" s="50" t="s">
        <v>133</v>
      </c>
      <c r="G10" s="72"/>
      <c r="H10" s="83">
        <f>(1/((1/H8)+(1/H9)))</f>
        <v>2.462069060856795E-06</v>
      </c>
      <c r="I10" s="80" t="s">
        <v>136</v>
      </c>
      <c r="J10" s="81" t="s">
        <v>102</v>
      </c>
      <c r="K10" s="83">
        <f>K5/K44</f>
        <v>0.000376120913515041</v>
      </c>
      <c r="L10" s="80" t="s">
        <v>132</v>
      </c>
      <c r="M10" s="49" t="s">
        <v>96</v>
      </c>
      <c r="N10" s="48">
        <f>(1/((1/N8)+(1/N9)))</f>
        <v>2.195405091792731E-11</v>
      </c>
      <c r="O10" s="47" t="s">
        <v>133</v>
      </c>
      <c r="P10" s="17"/>
      <c r="Q10" s="71">
        <f>(1/((1/Q8)+(1/Q9)))</f>
        <v>9.967206851650486E-06</v>
      </c>
      <c r="R10" s="16" t="s">
        <v>136</v>
      </c>
      <c r="S10" s="76" t="s">
        <v>102</v>
      </c>
      <c r="T10" s="78">
        <f>T5/T44</f>
        <v>0.0015797078367631723</v>
      </c>
      <c r="U10" s="23" t="s">
        <v>132</v>
      </c>
    </row>
    <row r="11" spans="1:21" s="4" customFormat="1" ht="15" thickTop="1">
      <c r="A11" s="1" t="s">
        <v>54</v>
      </c>
      <c r="B11" s="112">
        <v>1.95223</v>
      </c>
      <c r="C11" s="2" t="s">
        <v>85</v>
      </c>
      <c r="D11" s="5" t="s">
        <v>61</v>
      </c>
      <c r="E11" s="103">
        <f>B6</f>
        <v>1</v>
      </c>
      <c r="F11" s="5" t="s">
        <v>63</v>
      </c>
      <c r="G11" s="68"/>
      <c r="H11" s="110">
        <f>H5/H41</f>
        <v>0.00015699133363742985</v>
      </c>
      <c r="I11" s="58" t="s">
        <v>134</v>
      </c>
      <c r="J11" s="81" t="s">
        <v>103</v>
      </c>
      <c r="K11" s="83">
        <f>K6/K44</f>
        <v>0.00034739406992258395</v>
      </c>
      <c r="L11" s="80" t="s">
        <v>132</v>
      </c>
      <c r="M11" s="5" t="s">
        <v>61</v>
      </c>
      <c r="N11" s="103">
        <f>B6</f>
        <v>1</v>
      </c>
      <c r="O11" s="5" t="s">
        <v>63</v>
      </c>
      <c r="P11" s="63"/>
      <c r="Q11" s="78">
        <f>Q5/Q33</f>
        <v>0.00019451226237677556</v>
      </c>
      <c r="R11" s="77" t="s">
        <v>134</v>
      </c>
      <c r="S11" s="22" t="s">
        <v>103</v>
      </c>
      <c r="T11" s="71">
        <f>T6/T44</f>
        <v>0.0014590550936748527</v>
      </c>
      <c r="U11" s="23" t="s">
        <v>132</v>
      </c>
    </row>
    <row r="12" spans="1:21" s="4" customFormat="1" ht="15.75">
      <c r="A12" s="1" t="s">
        <v>49</v>
      </c>
      <c r="B12" s="112">
        <v>1.92404</v>
      </c>
      <c r="C12" s="2" t="s">
        <v>84</v>
      </c>
      <c r="D12" s="2" t="s">
        <v>137</v>
      </c>
      <c r="E12" s="103">
        <f>B50</f>
        <v>1</v>
      </c>
      <c r="F12" s="5" t="s">
        <v>109</v>
      </c>
      <c r="G12" s="46" t="s">
        <v>13</v>
      </c>
      <c r="H12" s="83">
        <f>H6/H41</f>
        <v>2.5007462426773806E-06</v>
      </c>
      <c r="I12" s="80" t="s">
        <v>135</v>
      </c>
      <c r="J12" s="59" t="s">
        <v>99</v>
      </c>
      <c r="K12" s="110">
        <f>K2*K20*K45*K47</f>
        <v>1.3649551967625761E-08</v>
      </c>
      <c r="L12" s="58" t="s">
        <v>138</v>
      </c>
      <c r="M12" s="2" t="s">
        <v>139</v>
      </c>
      <c r="N12" s="103">
        <f>B64</f>
        <v>1</v>
      </c>
      <c r="O12" s="5" t="s">
        <v>109</v>
      </c>
      <c r="P12" s="76" t="s">
        <v>13</v>
      </c>
      <c r="Q12" s="78">
        <f>Q6/Q33</f>
        <v>1.0503134219245E-05</v>
      </c>
      <c r="R12" s="77" t="s">
        <v>135</v>
      </c>
      <c r="S12" s="76" t="s">
        <v>99</v>
      </c>
      <c r="T12" s="78">
        <f>T2*T20*T45*T47</f>
        <v>5.732811826402819E-08</v>
      </c>
      <c r="U12" s="21" t="s">
        <v>138</v>
      </c>
    </row>
    <row r="13" spans="1:21" s="4" customFormat="1" ht="15" thickBot="1">
      <c r="A13" s="1" t="s">
        <v>50</v>
      </c>
      <c r="B13" s="112">
        <v>5.52928</v>
      </c>
      <c r="C13" s="2" t="s">
        <v>84</v>
      </c>
      <c r="D13" s="2" t="s">
        <v>62</v>
      </c>
      <c r="E13" s="103">
        <f>B38</f>
        <v>1</v>
      </c>
      <c r="F13" s="5"/>
      <c r="G13" s="45"/>
      <c r="H13" s="60">
        <f>(1/((1/H11)+(1/H12)))</f>
        <v>2.461535945997031E-06</v>
      </c>
      <c r="I13" s="80" t="s">
        <v>136</v>
      </c>
      <c r="J13" s="81" t="s">
        <v>100</v>
      </c>
      <c r="K13" s="83">
        <f>K3*K20*K45*K46</f>
        <v>8.665255246634617E-11</v>
      </c>
      <c r="L13" s="80" t="s">
        <v>133</v>
      </c>
      <c r="M13" s="2" t="s">
        <v>1</v>
      </c>
      <c r="N13" s="103">
        <f>B38</f>
        <v>1</v>
      </c>
      <c r="O13" s="5"/>
      <c r="P13" s="63"/>
      <c r="Q13" s="48">
        <f>(1/((1/Q11)+(1/Q12)))</f>
        <v>9.965048640019694E-06</v>
      </c>
      <c r="R13" s="44" t="s">
        <v>136</v>
      </c>
      <c r="S13" s="76" t="s">
        <v>100</v>
      </c>
      <c r="T13" s="78">
        <f>T3*T20*T45*T46</f>
        <v>3.6394072035865397E-10</v>
      </c>
      <c r="U13" s="23" t="s">
        <v>133</v>
      </c>
    </row>
    <row r="14" spans="1:21" s="4" customFormat="1" ht="15" thickTop="1">
      <c r="A14" s="1" t="s">
        <v>52</v>
      </c>
      <c r="B14" s="112">
        <v>8.83564</v>
      </c>
      <c r="C14" s="2" t="s">
        <v>84</v>
      </c>
      <c r="D14" s="2" t="s">
        <v>0</v>
      </c>
      <c r="E14" s="43">
        <f>0.693/E15</f>
        <v>0.00043312499999999997</v>
      </c>
      <c r="F14" s="5"/>
      <c r="G14" s="42"/>
      <c r="H14" s="93">
        <f>H2*H23*H42*H43</f>
        <v>4.297375277308457E-12</v>
      </c>
      <c r="I14" s="90" t="s">
        <v>140</v>
      </c>
      <c r="J14" s="81" t="s">
        <v>101</v>
      </c>
      <c r="K14" s="83">
        <f>K4*K20*K45*K47</f>
        <v>3.7033824873840365E-08</v>
      </c>
      <c r="L14" s="80" t="s">
        <v>138</v>
      </c>
      <c r="M14" s="2" t="s">
        <v>0</v>
      </c>
      <c r="N14" s="43">
        <f>0.693/N15</f>
        <v>0.00043312499999999997</v>
      </c>
      <c r="O14" s="5"/>
      <c r="P14" s="85"/>
      <c r="Q14" s="87">
        <f>Q2*Q23*Q34*Q35</f>
        <v>5.3244479685851784E-12</v>
      </c>
      <c r="R14" s="86" t="s">
        <v>140</v>
      </c>
      <c r="S14" s="76" t="s">
        <v>101</v>
      </c>
      <c r="T14" s="78">
        <f>T4*T20*T45*T47</f>
        <v>1.5554206447012954E-07</v>
      </c>
      <c r="U14" s="23" t="s">
        <v>138</v>
      </c>
    </row>
    <row r="15" spans="1:21" s="4" customFormat="1" ht="14.25">
      <c r="A15" s="1" t="s">
        <v>53</v>
      </c>
      <c r="B15" s="112">
        <v>15429.68</v>
      </c>
      <c r="C15" s="2" t="s">
        <v>86</v>
      </c>
      <c r="D15" s="41" t="s">
        <v>14</v>
      </c>
      <c r="E15" s="40">
        <f>B16</f>
        <v>1600</v>
      </c>
      <c r="F15" s="5" t="s">
        <v>15</v>
      </c>
      <c r="G15" s="46" t="s">
        <v>12</v>
      </c>
      <c r="H15" s="83">
        <f>H3*H23*H42*H43</f>
        <v>6.845374728087269E-14</v>
      </c>
      <c r="I15" s="39" t="s">
        <v>141</v>
      </c>
      <c r="J15" s="81" t="s">
        <v>102</v>
      </c>
      <c r="K15" s="83">
        <f>K5*K20*K45*K47</f>
        <v>1.0293451817078222E-08</v>
      </c>
      <c r="L15" s="80" t="s">
        <v>138</v>
      </c>
      <c r="M15" s="41" t="s">
        <v>14</v>
      </c>
      <c r="N15" s="40">
        <f>B16</f>
        <v>1600</v>
      </c>
      <c r="O15" s="5"/>
      <c r="P15" s="76" t="s">
        <v>12</v>
      </c>
      <c r="Q15" s="78">
        <f>Q3*Q23*Q34*Q35</f>
        <v>2.8750573857966524E-13</v>
      </c>
      <c r="R15" s="77" t="s">
        <v>141</v>
      </c>
      <c r="S15" s="76" t="s">
        <v>102</v>
      </c>
      <c r="T15" s="78">
        <f>T5*T20*T45*T47</f>
        <v>4.323249763172854E-08</v>
      </c>
      <c r="U15" s="23" t="s">
        <v>138</v>
      </c>
    </row>
    <row r="16" spans="1:21" s="4" customFormat="1" ht="15" thickBot="1">
      <c r="A16" s="6" t="s">
        <v>14</v>
      </c>
      <c r="B16" s="96">
        <v>1600</v>
      </c>
      <c r="C16" s="3" t="s">
        <v>55</v>
      </c>
      <c r="D16" s="5" t="s">
        <v>12</v>
      </c>
      <c r="E16" s="43">
        <f>(1-EXP(-E14*E12))</f>
        <v>0.0004330312149078974</v>
      </c>
      <c r="F16" s="5"/>
      <c r="G16" s="38"/>
      <c r="H16" s="83">
        <f>(1/((1/H14)+(1/H15)))</f>
        <v>6.738043096674279E-14</v>
      </c>
      <c r="I16" s="80" t="s">
        <v>142</v>
      </c>
      <c r="J16" s="37" t="s">
        <v>103</v>
      </c>
      <c r="K16" s="60">
        <f>K6*K20*K45*K47</f>
        <v>9.507272772652729E-09</v>
      </c>
      <c r="L16" s="36" t="s">
        <v>138</v>
      </c>
      <c r="M16" s="5" t="s">
        <v>12</v>
      </c>
      <c r="N16" s="43">
        <f>(1-EXP(-N14*N12))</f>
        <v>0.0004330312149078974</v>
      </c>
      <c r="O16" s="5"/>
      <c r="P16" s="17"/>
      <c r="Q16" s="71">
        <f>(1/((1/Q14)+(1/Q15)))</f>
        <v>2.727765454983491E-13</v>
      </c>
      <c r="R16" s="16" t="s">
        <v>142</v>
      </c>
      <c r="S16" s="20" t="s">
        <v>103</v>
      </c>
      <c r="T16" s="48">
        <f>T6*T20*T45*T47</f>
        <v>3.9930545645141466E-08</v>
      </c>
      <c r="U16" s="19" t="s">
        <v>138</v>
      </c>
    </row>
    <row r="17" spans="1:21" s="4" customFormat="1" ht="15" thickTop="1">
      <c r="A17" s="5" t="s">
        <v>43</v>
      </c>
      <c r="B17" s="111">
        <v>226.025409</v>
      </c>
      <c r="C17" s="5" t="s">
        <v>44</v>
      </c>
      <c r="D17" s="2" t="s">
        <v>118</v>
      </c>
      <c r="E17" s="40">
        <f>B8</f>
        <v>0.00167911012348351</v>
      </c>
      <c r="F17" s="5" t="s">
        <v>16</v>
      </c>
      <c r="G17" s="35"/>
      <c r="H17" s="110">
        <f>H5*H23*H42*H43</f>
        <v>4.2964447613230445E-12</v>
      </c>
      <c r="I17" s="58" t="s">
        <v>140</v>
      </c>
      <c r="J17" s="5" t="s">
        <v>61</v>
      </c>
      <c r="K17" s="103">
        <f>B6</f>
        <v>1</v>
      </c>
      <c r="L17" s="5" t="s">
        <v>63</v>
      </c>
      <c r="M17" s="2" t="s">
        <v>119</v>
      </c>
      <c r="N17" s="40">
        <f>B9</f>
        <v>0.001036</v>
      </c>
      <c r="O17" s="5" t="s">
        <v>16</v>
      </c>
      <c r="P17" s="63"/>
      <c r="Q17" s="78">
        <f>Q5*Q23*Q34*Q35</f>
        <v>5.323295059279252E-12</v>
      </c>
      <c r="R17" s="77" t="s">
        <v>140</v>
      </c>
      <c r="S17" s="5" t="s">
        <v>61</v>
      </c>
      <c r="T17" s="103">
        <f>B6</f>
        <v>1</v>
      </c>
      <c r="U17" s="5" t="s">
        <v>63</v>
      </c>
    </row>
    <row r="18" spans="1:21" s="4" customFormat="1" ht="15.75">
      <c r="A18" s="2" t="s">
        <v>31</v>
      </c>
      <c r="B18" s="95">
        <v>1</v>
      </c>
      <c r="C18" s="5"/>
      <c r="D18" s="2" t="s">
        <v>47</v>
      </c>
      <c r="E18" s="40">
        <f>B11</f>
        <v>1.95223</v>
      </c>
      <c r="F18" s="5" t="s">
        <v>87</v>
      </c>
      <c r="G18" s="46" t="s">
        <v>13</v>
      </c>
      <c r="H18" s="83">
        <f>H6*H23*H42*H43</f>
        <v>6.84389249062845E-14</v>
      </c>
      <c r="I18" s="80" t="s">
        <v>141</v>
      </c>
      <c r="J18" s="2" t="s">
        <v>137</v>
      </c>
      <c r="K18" s="103">
        <f>B50</f>
        <v>1</v>
      </c>
      <c r="L18" s="5" t="s">
        <v>109</v>
      </c>
      <c r="M18" s="2" t="s">
        <v>47</v>
      </c>
      <c r="N18" s="40">
        <f>B11</f>
        <v>1.95223</v>
      </c>
      <c r="O18" s="5" t="s">
        <v>87</v>
      </c>
      <c r="P18" s="76" t="s">
        <v>13</v>
      </c>
      <c r="Q18" s="78">
        <f>Q6*Q23*Q34*Q35</f>
        <v>2.87443484606395E-13</v>
      </c>
      <c r="R18" s="77" t="s">
        <v>141</v>
      </c>
      <c r="S18" s="2" t="s">
        <v>139</v>
      </c>
      <c r="T18" s="103">
        <f>B64</f>
        <v>1</v>
      </c>
      <c r="U18" s="5" t="s">
        <v>109</v>
      </c>
    </row>
    <row r="19" spans="1:21" s="4" customFormat="1" ht="15" thickBot="1">
      <c r="A19" s="2" t="s">
        <v>34</v>
      </c>
      <c r="B19" s="95">
        <v>1</v>
      </c>
      <c r="C19" s="5"/>
      <c r="D19" s="5" t="s">
        <v>17</v>
      </c>
      <c r="E19" s="103">
        <f>B29</f>
        <v>1</v>
      </c>
      <c r="F19" s="5"/>
      <c r="G19" s="61"/>
      <c r="H19" s="60">
        <f>(1/((1/H17)+(1/H18)))</f>
        <v>6.736584099866398E-14</v>
      </c>
      <c r="I19" s="36" t="s">
        <v>142</v>
      </c>
      <c r="J19" s="2" t="s">
        <v>0</v>
      </c>
      <c r="K19" s="43">
        <f>0.693/K20</f>
        <v>0.00043312499999999997</v>
      </c>
      <c r="L19" s="5"/>
      <c r="M19" s="5" t="s">
        <v>17</v>
      </c>
      <c r="N19" s="103">
        <f>B29</f>
        <v>1</v>
      </c>
      <c r="O19" s="5"/>
      <c r="P19" s="34"/>
      <c r="Q19" s="48">
        <f>(1/((1/Q17)+(1/Q18)))</f>
        <v>2.727174808554794E-13</v>
      </c>
      <c r="R19" s="44" t="s">
        <v>142</v>
      </c>
      <c r="S19" s="2" t="s">
        <v>0</v>
      </c>
      <c r="T19" s="43">
        <f>0.693/T20</f>
        <v>0.00043312499999999997</v>
      </c>
      <c r="U19" s="5"/>
    </row>
    <row r="20" spans="1:21" s="4" customFormat="1" ht="15" thickTop="1">
      <c r="A20" s="2" t="s">
        <v>35</v>
      </c>
      <c r="B20" s="95">
        <v>1</v>
      </c>
      <c r="C20" s="5"/>
      <c r="D20" s="5" t="s">
        <v>18</v>
      </c>
      <c r="E20" s="103">
        <f>B30</f>
        <v>1</v>
      </c>
      <c r="F20" s="5"/>
      <c r="G20" s="5" t="s">
        <v>61</v>
      </c>
      <c r="H20" s="103">
        <f>B6</f>
        <v>1</v>
      </c>
      <c r="I20" s="5" t="s">
        <v>63</v>
      </c>
      <c r="J20" s="41" t="s">
        <v>14</v>
      </c>
      <c r="K20" s="40">
        <f>B16</f>
        <v>1600</v>
      </c>
      <c r="L20" s="5" t="s">
        <v>15</v>
      </c>
      <c r="M20" s="5" t="s">
        <v>18</v>
      </c>
      <c r="N20" s="103">
        <f>B30</f>
        <v>1</v>
      </c>
      <c r="O20" s="5"/>
      <c r="P20" s="5" t="s">
        <v>61</v>
      </c>
      <c r="Q20" s="103">
        <f>B6</f>
        <v>1</v>
      </c>
      <c r="R20" s="5" t="s">
        <v>63</v>
      </c>
      <c r="S20" s="41" t="s">
        <v>14</v>
      </c>
      <c r="T20" s="40">
        <f>B16</f>
        <v>1600</v>
      </c>
      <c r="U20" s="5" t="s">
        <v>15</v>
      </c>
    </row>
    <row r="21" spans="1:21" s="4" customFormat="1" ht="15.75">
      <c r="A21" s="2" t="s">
        <v>37</v>
      </c>
      <c r="B21" s="95">
        <v>1</v>
      </c>
      <c r="C21" s="5"/>
      <c r="D21" s="5" t="s">
        <v>19</v>
      </c>
      <c r="E21" s="33">
        <f>B31</f>
        <v>1</v>
      </c>
      <c r="F21" s="5"/>
      <c r="G21" s="2" t="s">
        <v>137</v>
      </c>
      <c r="H21" s="103">
        <f>B50</f>
        <v>1</v>
      </c>
      <c r="I21" s="5" t="s">
        <v>109</v>
      </c>
      <c r="J21" s="5" t="s">
        <v>12</v>
      </c>
      <c r="K21" s="43">
        <f>(1-EXP(-K19*K18))</f>
        <v>0.0004330312149078974</v>
      </c>
      <c r="L21" s="5"/>
      <c r="M21" s="5" t="s">
        <v>19</v>
      </c>
      <c r="N21" s="33">
        <f>B31</f>
        <v>1</v>
      </c>
      <c r="O21" s="5"/>
      <c r="P21" s="2" t="s">
        <v>139</v>
      </c>
      <c r="Q21" s="103">
        <f>B64</f>
        <v>1</v>
      </c>
      <c r="R21" s="5" t="s">
        <v>109</v>
      </c>
      <c r="S21" s="5" t="s">
        <v>12</v>
      </c>
      <c r="T21" s="43">
        <f>(1-EXP(-T19*T18))</f>
        <v>0.0004330312149078974</v>
      </c>
      <c r="U21" s="5"/>
    </row>
    <row r="22" spans="1:21" s="4" customFormat="1" ht="14.25">
      <c r="A22" s="2" t="s">
        <v>38</v>
      </c>
      <c r="B22" s="95">
        <v>1</v>
      </c>
      <c r="C22" s="5"/>
      <c r="D22" s="5" t="s">
        <v>20</v>
      </c>
      <c r="E22" s="33">
        <f>B32</f>
        <v>1</v>
      </c>
      <c r="F22" s="5"/>
      <c r="G22" s="2" t="s">
        <v>0</v>
      </c>
      <c r="H22" s="43">
        <f>0.693/H23</f>
        <v>0.00043312499999999997</v>
      </c>
      <c r="I22" s="5"/>
      <c r="J22" s="2" t="s">
        <v>48</v>
      </c>
      <c r="K22" s="40">
        <f>B10</f>
        <v>10.42344</v>
      </c>
      <c r="L22" s="2" t="s">
        <v>84</v>
      </c>
      <c r="M22" s="5" t="s">
        <v>20</v>
      </c>
      <c r="N22" s="33">
        <f>B32</f>
        <v>1</v>
      </c>
      <c r="O22" s="5"/>
      <c r="P22" s="2" t="s">
        <v>0</v>
      </c>
      <c r="Q22" s="43">
        <f>0.693/Q23</f>
        <v>0.00043312499999999997</v>
      </c>
      <c r="R22" s="5"/>
      <c r="S22" s="2" t="s">
        <v>48</v>
      </c>
      <c r="T22" s="40">
        <f>B10</f>
        <v>10.42344</v>
      </c>
      <c r="U22" s="2" t="s">
        <v>84</v>
      </c>
    </row>
    <row r="23" spans="1:21" s="4" customFormat="1" ht="14.25">
      <c r="A23" s="5" t="s">
        <v>60</v>
      </c>
      <c r="B23" s="95">
        <v>1</v>
      </c>
      <c r="D23" s="5" t="s">
        <v>104</v>
      </c>
      <c r="E23" s="32">
        <f>(((E27*E25*E30)+(E28*E25*E32))*E34*E39*E35*E37)+(((E27*E26*E31)+(E28*E26*E33))*E34*E40*E36*E38)</f>
        <v>123025</v>
      </c>
      <c r="F23" s="5" t="s">
        <v>21</v>
      </c>
      <c r="G23" s="41" t="s">
        <v>14</v>
      </c>
      <c r="H23" s="40">
        <f>B16</f>
        <v>1600</v>
      </c>
      <c r="I23" s="5" t="s">
        <v>15</v>
      </c>
      <c r="J23" s="2" t="s">
        <v>49</v>
      </c>
      <c r="K23" s="40">
        <f>B12</f>
        <v>1.92404</v>
      </c>
      <c r="L23" s="2" t="s">
        <v>84</v>
      </c>
      <c r="M23" s="5" t="s">
        <v>117</v>
      </c>
      <c r="N23" s="31">
        <f>((N25*N28)+(N26*N29))*N30*N31*N32</f>
        <v>176.39999999999998</v>
      </c>
      <c r="O23" s="5" t="s">
        <v>21</v>
      </c>
      <c r="P23" s="41" t="s">
        <v>14</v>
      </c>
      <c r="Q23" s="40">
        <f>B16</f>
        <v>1600</v>
      </c>
      <c r="R23" s="5" t="s">
        <v>15</v>
      </c>
      <c r="S23" s="2" t="s">
        <v>49</v>
      </c>
      <c r="T23" s="40">
        <f>B12</f>
        <v>1.92404</v>
      </c>
      <c r="U23" s="2" t="s">
        <v>84</v>
      </c>
    </row>
    <row r="24" spans="1:21" s="4" customFormat="1" ht="14.25">
      <c r="A24" s="97" t="s">
        <v>120</v>
      </c>
      <c r="B24" s="114">
        <v>7.42377292168</v>
      </c>
      <c r="D24" s="5" t="s">
        <v>69</v>
      </c>
      <c r="E24" s="33">
        <f>B40</f>
        <v>350</v>
      </c>
      <c r="F24" s="5" t="s">
        <v>88</v>
      </c>
      <c r="G24" s="5" t="s">
        <v>12</v>
      </c>
      <c r="H24" s="43">
        <f>(1-EXP(-H22*H21))</f>
        <v>0.0004330312149078974</v>
      </c>
      <c r="I24" s="5"/>
      <c r="J24" s="2" t="s">
        <v>50</v>
      </c>
      <c r="K24" s="40">
        <f>B13</f>
        <v>5.52928</v>
      </c>
      <c r="L24" s="2" t="s">
        <v>84</v>
      </c>
      <c r="M24" s="5" t="s">
        <v>25</v>
      </c>
      <c r="N24" s="33">
        <f>B60</f>
        <v>250</v>
      </c>
      <c r="O24" s="5" t="s">
        <v>88</v>
      </c>
      <c r="P24" s="5" t="s">
        <v>12</v>
      </c>
      <c r="Q24" s="43">
        <f>(1-EXP(-Q22*Q21))</f>
        <v>0.0004330312149078974</v>
      </c>
      <c r="R24" s="5"/>
      <c r="S24" s="2" t="s">
        <v>50</v>
      </c>
      <c r="T24" s="40">
        <f>B13</f>
        <v>5.52928</v>
      </c>
      <c r="U24" s="2" t="s">
        <v>84</v>
      </c>
    </row>
    <row r="25" spans="1:21" s="4" customFormat="1" ht="14.25">
      <c r="A25" s="97" t="s">
        <v>121</v>
      </c>
      <c r="B25" s="114">
        <v>6.2436967854</v>
      </c>
      <c r="D25" s="5" t="s">
        <v>70</v>
      </c>
      <c r="E25" s="33">
        <f>B41</f>
        <v>350</v>
      </c>
      <c r="F25" s="5" t="s">
        <v>88</v>
      </c>
      <c r="G25" s="2" t="s">
        <v>51</v>
      </c>
      <c r="H25" s="40">
        <f>B7</f>
        <v>0.0380438739932293</v>
      </c>
      <c r="I25" s="5" t="s">
        <v>16</v>
      </c>
      <c r="J25" s="2" t="s">
        <v>52</v>
      </c>
      <c r="K25" s="40">
        <f>B14</f>
        <v>8.83564</v>
      </c>
      <c r="L25" s="2" t="s">
        <v>84</v>
      </c>
      <c r="M25" s="5" t="s">
        <v>2</v>
      </c>
      <c r="N25" s="103">
        <f>B35</f>
        <v>0.5</v>
      </c>
      <c r="O25" s="5"/>
      <c r="P25" s="2" t="s">
        <v>51</v>
      </c>
      <c r="Q25" s="40">
        <f>B7</f>
        <v>0.0380438739932293</v>
      </c>
      <c r="R25" s="5" t="s">
        <v>16</v>
      </c>
      <c r="S25" s="2" t="s">
        <v>52</v>
      </c>
      <c r="T25" s="40">
        <f>B14</f>
        <v>8.83564</v>
      </c>
      <c r="U25" s="2" t="s">
        <v>84</v>
      </c>
    </row>
    <row r="26" spans="1:21" s="4" customFormat="1" ht="14.25">
      <c r="A26" s="97" t="s">
        <v>122</v>
      </c>
      <c r="B26" s="114">
        <v>14.8231833761</v>
      </c>
      <c r="C26" s="5"/>
      <c r="D26" s="5" t="s">
        <v>71</v>
      </c>
      <c r="E26" s="33">
        <f>B42</f>
        <v>350</v>
      </c>
      <c r="F26" s="5" t="s">
        <v>88</v>
      </c>
      <c r="G26" s="2" t="s">
        <v>53</v>
      </c>
      <c r="H26" s="40">
        <f>B15</f>
        <v>15429.68</v>
      </c>
      <c r="I26" s="5" t="s">
        <v>89</v>
      </c>
      <c r="J26" s="2" t="s">
        <v>54</v>
      </c>
      <c r="K26" s="40">
        <f>B11</f>
        <v>1.95223</v>
      </c>
      <c r="L26" s="2" t="s">
        <v>90</v>
      </c>
      <c r="M26" s="5" t="s">
        <v>3</v>
      </c>
      <c r="N26" s="103">
        <f>B36</f>
        <v>0.1</v>
      </c>
      <c r="O26" s="5"/>
      <c r="P26" s="2" t="s">
        <v>53</v>
      </c>
      <c r="Q26" s="40">
        <f>B15</f>
        <v>15429.68</v>
      </c>
      <c r="R26" s="5" t="s">
        <v>91</v>
      </c>
      <c r="S26" s="2" t="s">
        <v>54</v>
      </c>
      <c r="T26" s="40">
        <f>B11</f>
        <v>1.95223</v>
      </c>
      <c r="U26" s="2" t="s">
        <v>90</v>
      </c>
    </row>
    <row r="27" spans="1:21" s="4" customFormat="1" ht="14.25">
      <c r="A27" s="97" t="s">
        <v>123</v>
      </c>
      <c r="B27" s="114">
        <v>18.55771614166</v>
      </c>
      <c r="C27" s="5"/>
      <c r="D27" s="5" t="s">
        <v>110</v>
      </c>
      <c r="E27" s="103">
        <f>B35</f>
        <v>0.5</v>
      </c>
      <c r="F27" s="5"/>
      <c r="G27" s="5" t="s">
        <v>17</v>
      </c>
      <c r="H27" s="103">
        <f>B29</f>
        <v>1</v>
      </c>
      <c r="I27" s="5"/>
      <c r="J27" s="5" t="s">
        <v>17</v>
      </c>
      <c r="K27" s="103">
        <f>B29</f>
        <v>1</v>
      </c>
      <c r="L27" s="5"/>
      <c r="M27" s="5" t="s">
        <v>26</v>
      </c>
      <c r="N27" s="103">
        <f>B61</f>
        <v>8</v>
      </c>
      <c r="O27" s="5" t="s">
        <v>92</v>
      </c>
      <c r="P27" s="5" t="s">
        <v>17</v>
      </c>
      <c r="Q27" s="103">
        <f>B29</f>
        <v>1</v>
      </c>
      <c r="R27" s="5"/>
      <c r="S27" s="5" t="s">
        <v>17</v>
      </c>
      <c r="T27" s="103">
        <f>B29</f>
        <v>1</v>
      </c>
      <c r="U27" s="5"/>
    </row>
    <row r="28" spans="1:21" s="4" customFormat="1" ht="14.25">
      <c r="A28" s="97" t="s">
        <v>124</v>
      </c>
      <c r="B28" s="115">
        <v>12.57361561064</v>
      </c>
      <c r="C28" s="5"/>
      <c r="D28" s="5" t="s">
        <v>111</v>
      </c>
      <c r="E28" s="103">
        <f>B36</f>
        <v>0.1</v>
      </c>
      <c r="F28" s="5"/>
      <c r="G28" s="5" t="s">
        <v>18</v>
      </c>
      <c r="H28" s="103">
        <f>B30</f>
        <v>1</v>
      </c>
      <c r="I28" s="5"/>
      <c r="J28" s="5" t="s">
        <v>18</v>
      </c>
      <c r="K28" s="103">
        <f>B30</f>
        <v>1</v>
      </c>
      <c r="L28" s="5"/>
      <c r="M28" s="5" t="s">
        <v>28</v>
      </c>
      <c r="N28" s="103">
        <f>B62</f>
        <v>4</v>
      </c>
      <c r="O28" s="5" t="s">
        <v>92</v>
      </c>
      <c r="P28" s="5" t="s">
        <v>18</v>
      </c>
      <c r="Q28" s="103">
        <f>B30</f>
        <v>1</v>
      </c>
      <c r="R28" s="5"/>
      <c r="S28" s="5" t="s">
        <v>18</v>
      </c>
      <c r="T28" s="103">
        <f>B30</f>
        <v>1</v>
      </c>
      <c r="U28" s="5"/>
    </row>
    <row r="29" spans="1:21" s="4" customFormat="1" ht="14.25">
      <c r="A29" s="5" t="s">
        <v>17</v>
      </c>
      <c r="B29" s="100">
        <v>1</v>
      </c>
      <c r="C29" s="5"/>
      <c r="D29" s="5" t="s">
        <v>72</v>
      </c>
      <c r="E29" s="103">
        <f>B43</f>
        <v>24</v>
      </c>
      <c r="F29" s="5" t="s">
        <v>92</v>
      </c>
      <c r="G29" s="5" t="s">
        <v>105</v>
      </c>
      <c r="H29" s="30">
        <f>(H30*(H36/24)*H33*H39)+(H31*(H37/24)*H34*H40)</f>
        <v>6195</v>
      </c>
      <c r="I29" s="5" t="s">
        <v>22</v>
      </c>
      <c r="J29" s="5" t="s">
        <v>19</v>
      </c>
      <c r="K29" s="33">
        <f>B31</f>
        <v>1</v>
      </c>
      <c r="L29" s="5"/>
      <c r="M29" s="5" t="s">
        <v>30</v>
      </c>
      <c r="N29" s="103">
        <f>B63</f>
        <v>4</v>
      </c>
      <c r="O29" s="5" t="s">
        <v>92</v>
      </c>
      <c r="P29" s="5" t="s">
        <v>23</v>
      </c>
      <c r="Q29" s="103">
        <f>B66</f>
        <v>60</v>
      </c>
      <c r="R29" s="5" t="s">
        <v>24</v>
      </c>
      <c r="S29" s="5" t="s">
        <v>19</v>
      </c>
      <c r="T29" s="33">
        <f>B31</f>
        <v>1</v>
      </c>
      <c r="U29" s="5"/>
    </row>
    <row r="30" spans="1:21" s="4" customFormat="1" ht="14.25">
      <c r="A30" s="5" t="s">
        <v>18</v>
      </c>
      <c r="B30" s="100">
        <v>1</v>
      </c>
      <c r="C30" s="5"/>
      <c r="D30" s="5" t="s">
        <v>5</v>
      </c>
      <c r="E30" s="103">
        <f>B44</f>
        <v>6</v>
      </c>
      <c r="F30" s="5" t="s">
        <v>92</v>
      </c>
      <c r="G30" s="5" t="s">
        <v>80</v>
      </c>
      <c r="H30" s="103">
        <f>B55</f>
        <v>10</v>
      </c>
      <c r="I30" s="5" t="s">
        <v>24</v>
      </c>
      <c r="J30" s="5" t="s">
        <v>20</v>
      </c>
      <c r="K30" s="33">
        <f>B32</f>
        <v>1</v>
      </c>
      <c r="L30" s="5"/>
      <c r="M30" s="5" t="s">
        <v>4</v>
      </c>
      <c r="N30" s="103">
        <f>B37</f>
        <v>0.5</v>
      </c>
      <c r="O30" s="5"/>
      <c r="P30" s="5" t="s">
        <v>25</v>
      </c>
      <c r="Q30" s="33">
        <f>B60</f>
        <v>250</v>
      </c>
      <c r="R30" s="5" t="s">
        <v>88</v>
      </c>
      <c r="S30" s="5" t="s">
        <v>20</v>
      </c>
      <c r="T30" s="33">
        <f>B32</f>
        <v>1</v>
      </c>
      <c r="U30" s="5"/>
    </row>
    <row r="31" spans="1:21" s="4" customFormat="1" ht="14.25">
      <c r="A31" s="5" t="s">
        <v>19</v>
      </c>
      <c r="B31" s="100">
        <v>1</v>
      </c>
      <c r="C31" s="5"/>
      <c r="D31" s="5" t="s">
        <v>7</v>
      </c>
      <c r="E31" s="103">
        <f>B45</f>
        <v>6</v>
      </c>
      <c r="F31" s="5" t="s">
        <v>92</v>
      </c>
      <c r="G31" s="5" t="s">
        <v>81</v>
      </c>
      <c r="H31" s="103">
        <f>B56</f>
        <v>20</v>
      </c>
      <c r="I31" s="5" t="s">
        <v>24</v>
      </c>
      <c r="J31" s="5" t="s">
        <v>120</v>
      </c>
      <c r="K31" s="40">
        <f>B24</f>
        <v>7.42377292168</v>
      </c>
      <c r="L31" s="5"/>
      <c r="M31" s="5" t="s">
        <v>32</v>
      </c>
      <c r="N31" s="103">
        <f>B65</f>
        <v>49</v>
      </c>
      <c r="O31" s="5" t="s">
        <v>33</v>
      </c>
      <c r="P31" s="5" t="s">
        <v>26</v>
      </c>
      <c r="Q31" s="103">
        <f>B61</f>
        <v>8</v>
      </c>
      <c r="R31" s="5" t="s">
        <v>92</v>
      </c>
      <c r="S31" s="5" t="s">
        <v>120</v>
      </c>
      <c r="T31" s="40">
        <f>B24</f>
        <v>7.42377292168</v>
      </c>
      <c r="U31" s="5"/>
    </row>
    <row r="32" spans="1:21" s="4" customFormat="1" ht="14.25">
      <c r="A32" s="5" t="s">
        <v>20</v>
      </c>
      <c r="B32" s="100">
        <v>1</v>
      </c>
      <c r="C32" s="5"/>
      <c r="D32" s="5" t="s">
        <v>6</v>
      </c>
      <c r="E32" s="103">
        <f>B46</f>
        <v>10</v>
      </c>
      <c r="F32" s="5" t="s">
        <v>92</v>
      </c>
      <c r="G32" s="5" t="s">
        <v>69</v>
      </c>
      <c r="H32" s="33">
        <f>B40</f>
        <v>350</v>
      </c>
      <c r="I32" s="5" t="s">
        <v>88</v>
      </c>
      <c r="J32" s="5" t="s">
        <v>121</v>
      </c>
      <c r="K32" s="29">
        <f>B25</f>
        <v>6.2436967854</v>
      </c>
      <c r="L32" s="5"/>
      <c r="M32" s="5" t="s">
        <v>36</v>
      </c>
      <c r="N32" s="103">
        <f>B67</f>
        <v>3</v>
      </c>
      <c r="O32" s="5" t="s">
        <v>112</v>
      </c>
      <c r="P32" s="2" t="s">
        <v>29</v>
      </c>
      <c r="Q32" s="28">
        <f>B23</f>
        <v>1</v>
      </c>
      <c r="R32" s="5"/>
      <c r="S32" s="5" t="s">
        <v>121</v>
      </c>
      <c r="T32" s="29">
        <f>B25</f>
        <v>6.2436967854</v>
      </c>
      <c r="U32" s="5"/>
    </row>
    <row r="33" spans="1:21" s="4" customFormat="1" ht="14.25">
      <c r="A33" s="2" t="s">
        <v>56</v>
      </c>
      <c r="B33" s="15">
        <v>0.23</v>
      </c>
      <c r="D33" s="5" t="s">
        <v>8</v>
      </c>
      <c r="E33" s="103">
        <f>B47</f>
        <v>10</v>
      </c>
      <c r="F33" s="5" t="s">
        <v>92</v>
      </c>
      <c r="G33" s="5" t="s">
        <v>70</v>
      </c>
      <c r="H33" s="33">
        <f>B41</f>
        <v>350</v>
      </c>
      <c r="I33" s="5" t="s">
        <v>88</v>
      </c>
      <c r="J33" s="5" t="s">
        <v>122</v>
      </c>
      <c r="K33" s="29">
        <f>B26</f>
        <v>14.8231833761</v>
      </c>
      <c r="L33" s="5"/>
      <c r="M33" s="5" t="s">
        <v>41</v>
      </c>
      <c r="N33" s="27">
        <v>27.027027027027</v>
      </c>
      <c r="O33" s="5" t="s">
        <v>42</v>
      </c>
      <c r="P33" s="5" t="s">
        <v>41</v>
      </c>
      <c r="Q33" s="27">
        <v>27.027027027027</v>
      </c>
      <c r="R33" s="5" t="s">
        <v>42</v>
      </c>
      <c r="S33" s="5" t="s">
        <v>122</v>
      </c>
      <c r="T33" s="29">
        <f>B26</f>
        <v>14.8231833761</v>
      </c>
      <c r="U33" s="5"/>
    </row>
    <row r="34" spans="1:21" s="4" customFormat="1" ht="14.25">
      <c r="A34" s="2" t="s">
        <v>57</v>
      </c>
      <c r="B34" s="15">
        <v>0.77</v>
      </c>
      <c r="C34" s="3"/>
      <c r="D34" s="5" t="s">
        <v>4</v>
      </c>
      <c r="E34" s="103">
        <f>B37</f>
        <v>0.5</v>
      </c>
      <c r="F34" s="5"/>
      <c r="G34" s="5" t="s">
        <v>71</v>
      </c>
      <c r="H34" s="33">
        <f>B42</f>
        <v>350</v>
      </c>
      <c r="I34" s="5" t="s">
        <v>88</v>
      </c>
      <c r="J34" s="5" t="s">
        <v>123</v>
      </c>
      <c r="K34" s="29">
        <f>B27</f>
        <v>18.55771614166</v>
      </c>
      <c r="L34" s="5"/>
      <c r="M34" s="5" t="s">
        <v>43</v>
      </c>
      <c r="N34" s="26">
        <f>B17</f>
        <v>226.025409</v>
      </c>
      <c r="O34" s="5" t="s">
        <v>44</v>
      </c>
      <c r="P34" s="5" t="s">
        <v>43</v>
      </c>
      <c r="Q34" s="26">
        <f>B17</f>
        <v>226.025409</v>
      </c>
      <c r="R34" s="5" t="s">
        <v>44</v>
      </c>
      <c r="S34" s="5" t="s">
        <v>123</v>
      </c>
      <c r="T34" s="29">
        <f>B27</f>
        <v>18.55771614166</v>
      </c>
      <c r="U34" s="5"/>
    </row>
    <row r="35" spans="1:20" ht="12.75">
      <c r="A35" s="5" t="s">
        <v>2</v>
      </c>
      <c r="B35" s="100">
        <v>0.5</v>
      </c>
      <c r="D35" s="5" t="s">
        <v>106</v>
      </c>
      <c r="E35" s="103">
        <f>B53</f>
        <v>16</v>
      </c>
      <c r="F35" s="5" t="s">
        <v>33</v>
      </c>
      <c r="G35" s="5" t="s">
        <v>72</v>
      </c>
      <c r="H35" s="103">
        <f>B43</f>
        <v>24</v>
      </c>
      <c r="I35" s="5" t="s">
        <v>92</v>
      </c>
      <c r="J35" s="5" t="s">
        <v>124</v>
      </c>
      <c r="K35" s="29">
        <f>B28</f>
        <v>12.57361561064</v>
      </c>
      <c r="M35" s="5" t="s">
        <v>45</v>
      </c>
      <c r="N35" s="103">
        <f>2.8*(10^(-15))</f>
        <v>2.8E-15</v>
      </c>
      <c r="P35" s="5" t="s">
        <v>45</v>
      </c>
      <c r="Q35" s="103">
        <f>2.8*(10^(-15))</f>
        <v>2.8E-15</v>
      </c>
      <c r="S35" s="5" t="s">
        <v>124</v>
      </c>
      <c r="T35" s="29">
        <f>B28</f>
        <v>12.57361561064</v>
      </c>
    </row>
    <row r="36" spans="1:21" ht="12.75">
      <c r="A36" s="5" t="s">
        <v>3</v>
      </c>
      <c r="B36" s="100">
        <v>0.1</v>
      </c>
      <c r="D36" s="5" t="s">
        <v>79</v>
      </c>
      <c r="E36" s="103">
        <f>B54</f>
        <v>49</v>
      </c>
      <c r="F36" s="5" t="s">
        <v>33</v>
      </c>
      <c r="G36" s="5" t="s">
        <v>73</v>
      </c>
      <c r="H36" s="103">
        <f>B48</f>
        <v>24</v>
      </c>
      <c r="I36" s="5" t="s">
        <v>92</v>
      </c>
      <c r="J36" s="5" t="s">
        <v>72</v>
      </c>
      <c r="K36" s="103">
        <f>B43</f>
        <v>24</v>
      </c>
      <c r="L36" s="5" t="s">
        <v>92</v>
      </c>
      <c r="S36" s="5" t="s">
        <v>26</v>
      </c>
      <c r="T36" s="103">
        <f>B61</f>
        <v>8</v>
      </c>
      <c r="U36" s="5" t="s">
        <v>92</v>
      </c>
    </row>
    <row r="37" spans="1:21" ht="12.75">
      <c r="A37" s="5" t="s">
        <v>4</v>
      </c>
      <c r="B37" s="100">
        <v>0.5</v>
      </c>
      <c r="D37" s="5" t="s">
        <v>82</v>
      </c>
      <c r="E37" s="103">
        <f>B57</f>
        <v>17</v>
      </c>
      <c r="F37" s="5" t="s">
        <v>112</v>
      </c>
      <c r="G37" s="5" t="s">
        <v>74</v>
      </c>
      <c r="H37" s="103">
        <f>B49</f>
        <v>24</v>
      </c>
      <c r="I37" s="5" t="s">
        <v>92</v>
      </c>
      <c r="J37" s="5" t="s">
        <v>69</v>
      </c>
      <c r="K37" s="33">
        <f>B40</f>
        <v>350</v>
      </c>
      <c r="L37" s="5" t="s">
        <v>88</v>
      </c>
      <c r="S37" s="5" t="s">
        <v>25</v>
      </c>
      <c r="T37" s="33">
        <f>B60</f>
        <v>250</v>
      </c>
      <c r="U37" s="5" t="s">
        <v>88</v>
      </c>
    </row>
    <row r="38" spans="1:21" ht="12.75">
      <c r="A38" s="2" t="s">
        <v>1</v>
      </c>
      <c r="B38" s="100">
        <v>1</v>
      </c>
      <c r="D38" s="5" t="s">
        <v>83</v>
      </c>
      <c r="E38" s="103">
        <f>B58</f>
        <v>3</v>
      </c>
      <c r="F38" s="5" t="s">
        <v>112</v>
      </c>
      <c r="G38" s="5" t="s">
        <v>59</v>
      </c>
      <c r="H38" s="28">
        <f>B23</f>
        <v>1</v>
      </c>
      <c r="J38" s="5" t="s">
        <v>75</v>
      </c>
      <c r="K38" s="103">
        <f>B50</f>
        <v>1</v>
      </c>
      <c r="L38" s="5" t="s">
        <v>15</v>
      </c>
      <c r="S38" s="5" t="s">
        <v>27</v>
      </c>
      <c r="T38" s="103">
        <f>B64</f>
        <v>1</v>
      </c>
      <c r="U38" s="5" t="s">
        <v>15</v>
      </c>
    </row>
    <row r="39" spans="1:20" ht="12.75">
      <c r="A39" s="131" t="s">
        <v>11</v>
      </c>
      <c r="B39" s="131"/>
      <c r="C39" s="131"/>
      <c r="D39" s="5" t="s">
        <v>107</v>
      </c>
      <c r="E39" s="40">
        <f>B33</f>
        <v>0.23</v>
      </c>
      <c r="G39" s="5" t="s">
        <v>107</v>
      </c>
      <c r="H39" s="40">
        <f>B33</f>
        <v>0.23</v>
      </c>
      <c r="J39" s="2" t="s">
        <v>31</v>
      </c>
      <c r="K39" s="28">
        <f>B18</f>
        <v>1</v>
      </c>
      <c r="S39" s="2" t="s">
        <v>31</v>
      </c>
      <c r="T39" s="28">
        <f>B18</f>
        <v>1</v>
      </c>
    </row>
    <row r="40" spans="1:20" ht="12.75">
      <c r="A40" s="5" t="s">
        <v>69</v>
      </c>
      <c r="B40" s="99">
        <v>350</v>
      </c>
      <c r="C40" s="5" t="s">
        <v>88</v>
      </c>
      <c r="D40" s="5" t="s">
        <v>108</v>
      </c>
      <c r="E40" s="40">
        <f>B34</f>
        <v>0.77</v>
      </c>
      <c r="G40" s="5" t="s">
        <v>108</v>
      </c>
      <c r="H40" s="40">
        <f>B34</f>
        <v>0.77</v>
      </c>
      <c r="J40" s="2" t="s">
        <v>34</v>
      </c>
      <c r="K40" s="28">
        <f>B19</f>
        <v>1</v>
      </c>
      <c r="S40" s="2" t="s">
        <v>34</v>
      </c>
      <c r="T40" s="28">
        <f>B19</f>
        <v>1</v>
      </c>
    </row>
    <row r="41" spans="1:20" ht="12.75">
      <c r="A41" s="5" t="s">
        <v>70</v>
      </c>
      <c r="B41" s="99">
        <v>350</v>
      </c>
      <c r="C41" s="5" t="s">
        <v>88</v>
      </c>
      <c r="D41" s="5" t="s">
        <v>41</v>
      </c>
      <c r="E41" s="27">
        <v>27.027027027027</v>
      </c>
      <c r="F41" s="5" t="s">
        <v>42</v>
      </c>
      <c r="G41" s="5" t="s">
        <v>41</v>
      </c>
      <c r="H41" s="27">
        <v>27.027027027027</v>
      </c>
      <c r="I41" s="5" t="s">
        <v>42</v>
      </c>
      <c r="J41" s="2" t="s">
        <v>35</v>
      </c>
      <c r="K41" s="28">
        <f>B20</f>
        <v>1</v>
      </c>
      <c r="S41" s="2" t="s">
        <v>35</v>
      </c>
      <c r="T41" s="28">
        <f>B20</f>
        <v>1</v>
      </c>
    </row>
    <row r="42" spans="1:20" ht="12.75">
      <c r="A42" s="5" t="s">
        <v>71</v>
      </c>
      <c r="B42" s="99">
        <v>350</v>
      </c>
      <c r="C42" s="5" t="s">
        <v>88</v>
      </c>
      <c r="D42" s="5" t="s">
        <v>43</v>
      </c>
      <c r="E42" s="26">
        <f>B17</f>
        <v>226.025409</v>
      </c>
      <c r="F42" s="5" t="s">
        <v>44</v>
      </c>
      <c r="G42" s="5" t="s">
        <v>43</v>
      </c>
      <c r="H42" s="26">
        <f>B17</f>
        <v>226.025409</v>
      </c>
      <c r="I42" s="5" t="s">
        <v>44</v>
      </c>
      <c r="J42" s="2" t="s">
        <v>37</v>
      </c>
      <c r="K42" s="28">
        <f>B21</f>
        <v>1</v>
      </c>
      <c r="S42" s="2" t="s">
        <v>37</v>
      </c>
      <c r="T42" s="28">
        <f>B21</f>
        <v>1</v>
      </c>
    </row>
    <row r="43" spans="1:20" ht="12.75">
      <c r="A43" s="5" t="s">
        <v>72</v>
      </c>
      <c r="B43" s="100">
        <v>24</v>
      </c>
      <c r="C43" s="5" t="s">
        <v>92</v>
      </c>
      <c r="D43" s="5" t="s">
        <v>45</v>
      </c>
      <c r="E43" s="103">
        <f>2.8*(10^(-15))</f>
        <v>2.8E-15</v>
      </c>
      <c r="G43" s="5" t="s">
        <v>45</v>
      </c>
      <c r="H43" s="103">
        <f>2.8*(10^(-15))</f>
        <v>2.8E-15</v>
      </c>
      <c r="J43" s="2" t="s">
        <v>38</v>
      </c>
      <c r="K43" s="28">
        <f>B22</f>
        <v>1</v>
      </c>
      <c r="S43" s="2" t="s">
        <v>38</v>
      </c>
      <c r="T43" s="28">
        <f>B22</f>
        <v>1</v>
      </c>
    </row>
    <row r="44" spans="1:21" ht="12.75">
      <c r="A44" s="5" t="s">
        <v>5</v>
      </c>
      <c r="B44" s="100">
        <v>6</v>
      </c>
      <c r="C44" s="5" t="s">
        <v>92</v>
      </c>
      <c r="J44" s="5" t="s">
        <v>41</v>
      </c>
      <c r="K44" s="27">
        <v>27.027027027027</v>
      </c>
      <c r="L44" s="5" t="s">
        <v>42</v>
      </c>
      <c r="S44" s="5" t="s">
        <v>41</v>
      </c>
      <c r="T44" s="27">
        <v>27.027027027027</v>
      </c>
      <c r="U44" s="5" t="s">
        <v>42</v>
      </c>
    </row>
    <row r="45" spans="1:21" ht="12.75">
      <c r="A45" s="5" t="s">
        <v>7</v>
      </c>
      <c r="B45" s="100">
        <v>6</v>
      </c>
      <c r="C45" s="5" t="s">
        <v>92</v>
      </c>
      <c r="J45" s="5" t="s">
        <v>43</v>
      </c>
      <c r="K45" s="26">
        <f>B17</f>
        <v>226.025409</v>
      </c>
      <c r="L45" s="5" t="s">
        <v>44</v>
      </c>
      <c r="S45" s="5" t="s">
        <v>43</v>
      </c>
      <c r="T45" s="26">
        <f>B17</f>
        <v>226.025409</v>
      </c>
      <c r="U45" s="5" t="s">
        <v>44</v>
      </c>
    </row>
    <row r="46" spans="1:20" ht="12.75">
      <c r="A46" s="5" t="s">
        <v>6</v>
      </c>
      <c r="B46" s="100">
        <v>10</v>
      </c>
      <c r="C46" s="5" t="s">
        <v>92</v>
      </c>
      <c r="J46" s="5" t="s">
        <v>45</v>
      </c>
      <c r="K46" s="103">
        <f>2.8*(10^(-15))</f>
        <v>2.8E-15</v>
      </c>
      <c r="S46" s="5" t="s">
        <v>45</v>
      </c>
      <c r="T46" s="103">
        <f>2.8*(10^(-15))</f>
        <v>2.8E-15</v>
      </c>
    </row>
    <row r="47" spans="1:20" ht="12.75">
      <c r="A47" s="5" t="s">
        <v>8</v>
      </c>
      <c r="B47" s="100">
        <v>10</v>
      </c>
      <c r="C47" s="5" t="s">
        <v>92</v>
      </c>
      <c r="J47" s="5" t="s">
        <v>45</v>
      </c>
      <c r="K47" s="103">
        <f>2.8*(10^(-12))</f>
        <v>2.7999999999999998E-12</v>
      </c>
      <c r="S47" s="5" t="s">
        <v>45</v>
      </c>
      <c r="T47" s="103">
        <f>2.8*(10^(-12))</f>
        <v>2.7999999999999998E-12</v>
      </c>
    </row>
    <row r="48" spans="1:3" ht="12.75">
      <c r="A48" s="5" t="s">
        <v>73</v>
      </c>
      <c r="B48" s="100">
        <v>24</v>
      </c>
      <c r="C48" s="5" t="s">
        <v>92</v>
      </c>
    </row>
    <row r="49" spans="1:3" ht="12.75">
      <c r="A49" s="5" t="s">
        <v>74</v>
      </c>
      <c r="B49" s="100">
        <v>24</v>
      </c>
      <c r="C49" s="5" t="s">
        <v>92</v>
      </c>
    </row>
    <row r="50" spans="1:3" ht="12.75">
      <c r="A50" s="5" t="s">
        <v>75</v>
      </c>
      <c r="B50" s="100">
        <v>1</v>
      </c>
      <c r="C50" s="5" t="s">
        <v>15</v>
      </c>
    </row>
    <row r="51" spans="1:3" ht="12.75">
      <c r="A51" s="5" t="s">
        <v>76</v>
      </c>
      <c r="B51" s="100">
        <v>6</v>
      </c>
      <c r="C51" s="5" t="s">
        <v>15</v>
      </c>
    </row>
    <row r="52" spans="1:3" ht="12.75">
      <c r="A52" s="5" t="s">
        <v>77</v>
      </c>
      <c r="B52" s="100">
        <v>20</v>
      </c>
      <c r="C52" s="5" t="s">
        <v>15</v>
      </c>
    </row>
    <row r="53" spans="1:3" ht="12.75">
      <c r="A53" s="5" t="s">
        <v>78</v>
      </c>
      <c r="B53" s="100">
        <v>16</v>
      </c>
      <c r="C53" s="5" t="s">
        <v>33</v>
      </c>
    </row>
    <row r="54" spans="1:3" ht="12.75">
      <c r="A54" s="5" t="s">
        <v>79</v>
      </c>
      <c r="B54" s="100">
        <v>49</v>
      </c>
      <c r="C54" s="5" t="s">
        <v>33</v>
      </c>
    </row>
    <row r="55" spans="1:3" ht="12.75">
      <c r="A55" s="5" t="s">
        <v>80</v>
      </c>
      <c r="B55" s="100">
        <v>10</v>
      </c>
      <c r="C55" s="5" t="s">
        <v>24</v>
      </c>
    </row>
    <row r="56" spans="1:3" ht="12.75">
      <c r="A56" s="5" t="s">
        <v>81</v>
      </c>
      <c r="B56" s="100">
        <v>20</v>
      </c>
      <c r="C56" s="5" t="s">
        <v>24</v>
      </c>
    </row>
    <row r="57" spans="1:3" ht="12.75">
      <c r="A57" s="5" t="s">
        <v>82</v>
      </c>
      <c r="B57" s="100">
        <v>17</v>
      </c>
      <c r="C57" s="5" t="s">
        <v>112</v>
      </c>
    </row>
    <row r="58" spans="1:3" ht="12.75">
      <c r="A58" s="5" t="s">
        <v>83</v>
      </c>
      <c r="B58" s="100">
        <v>3</v>
      </c>
      <c r="C58" s="5" t="s">
        <v>112</v>
      </c>
    </row>
    <row r="59" spans="1:3" ht="12.75">
      <c r="A59" s="130" t="s">
        <v>58</v>
      </c>
      <c r="B59" s="130"/>
      <c r="C59" s="130"/>
    </row>
    <row r="60" spans="1:3" ht="12.75">
      <c r="A60" s="5" t="s">
        <v>25</v>
      </c>
      <c r="B60" s="99">
        <v>250</v>
      </c>
      <c r="C60" s="5" t="s">
        <v>88</v>
      </c>
    </row>
    <row r="61" spans="1:3" ht="12.75">
      <c r="A61" s="5" t="s">
        <v>26</v>
      </c>
      <c r="B61" s="100">
        <v>8</v>
      </c>
      <c r="C61" s="5" t="s">
        <v>92</v>
      </c>
    </row>
    <row r="62" spans="1:3" ht="12.75">
      <c r="A62" s="5" t="s">
        <v>28</v>
      </c>
      <c r="B62" s="100">
        <v>4</v>
      </c>
      <c r="C62" s="5" t="s">
        <v>92</v>
      </c>
    </row>
    <row r="63" spans="1:3" ht="12.75">
      <c r="A63" s="5" t="s">
        <v>30</v>
      </c>
      <c r="B63" s="100">
        <v>4</v>
      </c>
      <c r="C63" s="5" t="s">
        <v>92</v>
      </c>
    </row>
    <row r="64" spans="1:3" ht="12.75">
      <c r="A64" s="5" t="s">
        <v>27</v>
      </c>
      <c r="B64" s="100">
        <v>1</v>
      </c>
      <c r="C64" s="5" t="s">
        <v>15</v>
      </c>
    </row>
    <row r="65" spans="1:3" ht="12.75">
      <c r="A65" s="5" t="s">
        <v>32</v>
      </c>
      <c r="B65" s="100">
        <v>49</v>
      </c>
      <c r="C65" s="5" t="s">
        <v>33</v>
      </c>
    </row>
    <row r="66" spans="1:3" ht="12.75">
      <c r="A66" s="5" t="s">
        <v>23</v>
      </c>
      <c r="B66" s="100">
        <v>60</v>
      </c>
      <c r="C66" s="5" t="s">
        <v>24</v>
      </c>
    </row>
    <row r="67" spans="1:3" ht="12.75">
      <c r="A67" s="5" t="s">
        <v>36</v>
      </c>
      <c r="B67" s="100">
        <v>3</v>
      </c>
      <c r="C67" s="5" t="s">
        <v>112</v>
      </c>
    </row>
  </sheetData>
  <sheetProtection password="BBC6" sheet="1" objects="1" scenarios="1" formatColumns="0" formatRows="0"/>
  <mergeCells count="10">
    <mergeCell ref="A59:C59"/>
    <mergeCell ref="D1:F1"/>
    <mergeCell ref="G1:I1"/>
    <mergeCell ref="S1:U1"/>
    <mergeCell ref="J1:L1"/>
    <mergeCell ref="M1:O1"/>
    <mergeCell ref="P1:R1"/>
    <mergeCell ref="A1:C1"/>
    <mergeCell ref="A2:C5"/>
    <mergeCell ref="A39:C3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67"/>
  <sheetViews>
    <sheetView zoomScale="90" zoomScaleNormal="90" zoomScalePageLayoutView="0" workbookViewId="0" topLeftCell="A1">
      <pane xSplit="3" topLeftCell="D1" activePane="topRight" state="frozen"/>
      <selection pane="topLeft" activeCell="A1" sqref="A1"/>
      <selection pane="topRight" activeCell="D1" sqref="D1:F1"/>
    </sheetView>
  </sheetViews>
  <sheetFormatPr defaultColWidth="9.140625" defaultRowHeight="12.75"/>
  <cols>
    <col min="1" max="1" width="13.7109375" style="3" bestFit="1" customWidth="1"/>
    <col min="2" max="2" width="9.28125" style="3" bestFit="1" customWidth="1"/>
    <col min="3" max="3" width="21.00390625" style="3" bestFit="1" customWidth="1"/>
    <col min="4" max="4" width="10.57421875" style="5" bestFit="1" customWidth="1"/>
    <col min="5" max="5" width="9.28125" style="5" bestFit="1" customWidth="1"/>
    <col min="6" max="6" width="20.57421875" style="5" bestFit="1" customWidth="1"/>
    <col min="7" max="7" width="11.57421875" style="5" bestFit="1" customWidth="1"/>
    <col min="8" max="8" width="9.28125" style="5" bestFit="1" customWidth="1"/>
    <col min="9" max="9" width="19.421875" style="5" bestFit="1" customWidth="1"/>
    <col min="10" max="10" width="13.7109375" style="5" bestFit="1" customWidth="1"/>
    <col min="11" max="11" width="9.28125" style="5" bestFit="1" customWidth="1"/>
    <col min="12" max="12" width="21.421875" style="5" bestFit="1" customWidth="1"/>
    <col min="13" max="13" width="8.7109375" style="5" bestFit="1" customWidth="1"/>
    <col min="14" max="14" width="9.28125" style="103" bestFit="1" customWidth="1"/>
    <col min="15" max="15" width="20.57421875" style="5" bestFit="1" customWidth="1"/>
    <col min="16" max="16" width="9.421875" style="5" bestFit="1" customWidth="1"/>
    <col min="17" max="17" width="9.28125" style="5" bestFit="1" customWidth="1"/>
    <col min="18" max="18" width="20.57421875" style="5" bestFit="1" customWidth="1"/>
    <col min="19" max="19" width="13.7109375" style="5" bestFit="1" customWidth="1"/>
    <col min="20" max="20" width="9.28125" style="5" bestFit="1" customWidth="1"/>
    <col min="21" max="21" width="21.421875" style="5" bestFit="1" customWidth="1"/>
    <col min="22" max="16384" width="9.140625" style="3" customWidth="1"/>
  </cols>
  <sheetData>
    <row r="1" spans="1:21" ht="21.75" thickBot="1" thickTop="1">
      <c r="A1" s="155" t="s">
        <v>40</v>
      </c>
      <c r="B1" s="156"/>
      <c r="C1" s="157"/>
      <c r="D1" s="132" t="s">
        <v>93</v>
      </c>
      <c r="E1" s="133"/>
      <c r="F1" s="134"/>
      <c r="G1" s="132" t="s">
        <v>97</v>
      </c>
      <c r="H1" s="133"/>
      <c r="I1" s="134"/>
      <c r="J1" s="132" t="s">
        <v>98</v>
      </c>
      <c r="K1" s="133"/>
      <c r="L1" s="134"/>
      <c r="M1" s="135" t="s">
        <v>113</v>
      </c>
      <c r="N1" s="136"/>
      <c r="O1" s="137"/>
      <c r="P1" s="135" t="s">
        <v>114</v>
      </c>
      <c r="Q1" s="136"/>
      <c r="R1" s="137"/>
      <c r="S1" s="135" t="s">
        <v>115</v>
      </c>
      <c r="T1" s="136"/>
      <c r="U1" s="137"/>
    </row>
    <row r="2" spans="1:21" s="4" customFormat="1" ht="15" thickTop="1">
      <c r="A2" s="140" t="s">
        <v>46</v>
      </c>
      <c r="B2" s="141"/>
      <c r="C2" s="142"/>
      <c r="D2" s="94" t="s">
        <v>94</v>
      </c>
      <c r="E2" s="93" t="e">
        <f>(E11*E12*E14)/(E16*E17*E23*E19*E20)</f>
        <v>#DIV/0!</v>
      </c>
      <c r="F2" s="92" t="s">
        <v>125</v>
      </c>
      <c r="G2" s="91"/>
      <c r="H2" s="93">
        <f>(H20*H21*H22)/(H24*H25*H29*H27*H28)</f>
        <v>85.43064412099147</v>
      </c>
      <c r="I2" s="90" t="s">
        <v>126</v>
      </c>
      <c r="J2" s="89" t="s">
        <v>99</v>
      </c>
      <c r="K2" s="93">
        <f>(K17*K18*K19)/(K21*K22*K39*K27*K28*K29*K30*K31*(K36/24)*(K37/365))</f>
        <v>14085759.383816682</v>
      </c>
      <c r="L2" s="90" t="s">
        <v>127</v>
      </c>
      <c r="M2" s="88" t="s">
        <v>94</v>
      </c>
      <c r="N2" s="87" t="e">
        <f>(N11*N12*N14)/(N16*N17*N23*N19*N20*N24)</f>
        <v>#DIV/0!</v>
      </c>
      <c r="O2" s="86" t="s">
        <v>125</v>
      </c>
      <c r="P2" s="85"/>
      <c r="Q2" s="87">
        <f>(Q20*Q21*Q22)/(Q24*Q25*Q29*Q27*Q28*Q31*(1/24)*Q30)</f>
        <v>105.84856806590847</v>
      </c>
      <c r="R2" s="86" t="s">
        <v>126</v>
      </c>
      <c r="S2" s="25" t="s">
        <v>99</v>
      </c>
      <c r="T2" s="87">
        <f>(T17*T18*T19)/(T21*T22*T39*T27*T28*T29*T30*T31*T36*(1/24)*T37*(1/365))</f>
        <v>59160189.412030056</v>
      </c>
      <c r="U2" s="24" t="s">
        <v>127</v>
      </c>
    </row>
    <row r="3" spans="1:21" s="4" customFormat="1" ht="14.25">
      <c r="A3" s="143"/>
      <c r="B3" s="144"/>
      <c r="C3" s="145"/>
      <c r="D3" s="84" t="s">
        <v>95</v>
      </c>
      <c r="E3" s="83">
        <f>((E11*E12*E14)/(E16*E18*E19*E20*E21*E22*E24*(1/365)))</f>
        <v>158647.18614144562</v>
      </c>
      <c r="F3" s="82" t="s">
        <v>128</v>
      </c>
      <c r="G3" s="81" t="s">
        <v>12</v>
      </c>
      <c r="H3" s="83">
        <f>((H20*H21*H22)/(H24*H26*H38*H27*H28*(H35/24)*(H32/365)))</f>
        <v>21.348474626801927</v>
      </c>
      <c r="I3" s="80" t="s">
        <v>129</v>
      </c>
      <c r="J3" s="81" t="s">
        <v>100</v>
      </c>
      <c r="K3" s="83">
        <f>(K17*K18*K19)/(K21*K26*K40*K27*K28*K29*K30*K32*(K36/24)*(K37/365))</f>
        <v>122036297.0318813</v>
      </c>
      <c r="L3" s="80" t="s">
        <v>128</v>
      </c>
      <c r="M3" s="79" t="s">
        <v>95</v>
      </c>
      <c r="N3" s="78">
        <f>(N11*N12*N14)/(N16*N18*N19*N20*N21*N22*N27*(1/24)*N24*(1/365))</f>
        <v>666318.1817940718</v>
      </c>
      <c r="O3" s="77" t="s">
        <v>128</v>
      </c>
      <c r="P3" s="76" t="s">
        <v>12</v>
      </c>
      <c r="Q3" s="78">
        <f>(Q20*Q21*Q22)/(Q24*Q26*Q32*Q27*Q28*Q31*(1/24)*Q30*(1/365))</f>
        <v>89.66359343256809</v>
      </c>
      <c r="R3" s="77" t="s">
        <v>129</v>
      </c>
      <c r="S3" s="76" t="s">
        <v>100</v>
      </c>
      <c r="T3" s="78">
        <f>(T17*T18*T19)/(T21*T26*T40*T27*T28*T29*T30*T32*(T36/24)*(T37/365))</f>
        <v>512552447.53390145</v>
      </c>
      <c r="U3" s="23" t="s">
        <v>128</v>
      </c>
    </row>
    <row r="4" spans="1:21" s="4" customFormat="1" ht="14.25">
      <c r="A4" s="143"/>
      <c r="B4" s="144"/>
      <c r="C4" s="145"/>
      <c r="D4" s="75" t="s">
        <v>96</v>
      </c>
      <c r="E4" s="74">
        <f>(1/((1/E3)))</f>
        <v>158647.18614144562</v>
      </c>
      <c r="F4" s="73" t="s">
        <v>128</v>
      </c>
      <c r="G4" s="72"/>
      <c r="H4" s="83">
        <f>(1/((1/H2)+(1/H3)))</f>
        <v>17.080249020186084</v>
      </c>
      <c r="I4" s="80" t="s">
        <v>130</v>
      </c>
      <c r="J4" s="81" t="s">
        <v>101</v>
      </c>
      <c r="K4" s="83">
        <f>(K17*K18*K19)/(K21*K23*K41*K27*K28*K29*K30*K33*(K36/24)*(K37/365))</f>
        <v>47422780.051832736</v>
      </c>
      <c r="L4" s="80" t="s">
        <v>127</v>
      </c>
      <c r="M4" s="79" t="s">
        <v>96</v>
      </c>
      <c r="N4" s="78">
        <f>(1/((1/N3)))</f>
        <v>666318.1817940718</v>
      </c>
      <c r="O4" s="16" t="s">
        <v>128</v>
      </c>
      <c r="P4" s="17"/>
      <c r="Q4" s="71">
        <f>(1/((1/Q2)+(1/Q3)))</f>
        <v>48.54308243405656</v>
      </c>
      <c r="R4" s="77" t="s">
        <v>130</v>
      </c>
      <c r="S4" s="76" t="s">
        <v>101</v>
      </c>
      <c r="T4" s="78">
        <f>(T17*T18*T19)/(T21*T23*T41*T27*T28*T29*T30*T33*(T36/24)*(T37/365))</f>
        <v>199175676.2176975</v>
      </c>
      <c r="U4" s="23" t="s">
        <v>127</v>
      </c>
    </row>
    <row r="5" spans="1:21" s="4" customFormat="1" ht="15" thickBot="1">
      <c r="A5" s="146"/>
      <c r="B5" s="147"/>
      <c r="C5" s="148"/>
      <c r="D5" s="70" t="s">
        <v>94</v>
      </c>
      <c r="E5" s="110" t="e">
        <f>E2/E41</f>
        <v>#DIV/0!</v>
      </c>
      <c r="F5" s="69" t="s">
        <v>131</v>
      </c>
      <c r="G5" s="68"/>
      <c r="H5" s="110">
        <f>H20/(H25*H29*H27*H28)</f>
        <v>1.29136400322841</v>
      </c>
      <c r="I5" s="67" t="s">
        <v>126</v>
      </c>
      <c r="J5" s="81" t="s">
        <v>102</v>
      </c>
      <c r="K5" s="83">
        <f>(K17*K18*K19)/(K21*K24*K42*K27*K28*K29*K30*K34*(K36/24)*(K37/365))</f>
        <v>12195100.249089431</v>
      </c>
      <c r="L5" s="80" t="s">
        <v>127</v>
      </c>
      <c r="M5" s="66" t="s">
        <v>94</v>
      </c>
      <c r="N5" s="65" t="e">
        <f>N2/N33</f>
        <v>#DIV/0!</v>
      </c>
      <c r="O5" s="64" t="s">
        <v>131</v>
      </c>
      <c r="P5" s="63"/>
      <c r="Q5" s="78">
        <f>(Q20)/(Q25*Q29*Q27*Q28*Q31*(1/24)*Q30)</f>
        <v>1.6000000000000003</v>
      </c>
      <c r="R5" s="62" t="s">
        <v>126</v>
      </c>
      <c r="S5" s="76" t="s">
        <v>102</v>
      </c>
      <c r="T5" s="78">
        <f>(T17*T18*T19)/(T21*T24*T42*T27*T28*T29*T30*T34*(T36/24)*(T37/365))</f>
        <v>51219421.04617561</v>
      </c>
      <c r="U5" s="23" t="s">
        <v>127</v>
      </c>
    </row>
    <row r="6" spans="1:21" s="4" customFormat="1" ht="15" thickTop="1">
      <c r="A6" s="5" t="s">
        <v>61</v>
      </c>
      <c r="B6" s="100">
        <v>1</v>
      </c>
      <c r="C6" s="5" t="s">
        <v>63</v>
      </c>
      <c r="D6" s="84" t="s">
        <v>95</v>
      </c>
      <c r="E6" s="83">
        <f>E3/E41</f>
        <v>5869.9458872334935</v>
      </c>
      <c r="F6" s="82" t="s">
        <v>131</v>
      </c>
      <c r="G6" s="81" t="s">
        <v>13</v>
      </c>
      <c r="H6" s="83">
        <f>H20/(H26*H38*H27*H28*(H35/24)*(H32/365))</f>
        <v>0.3227021397362153</v>
      </c>
      <c r="I6" s="80" t="s">
        <v>129</v>
      </c>
      <c r="J6" s="81" t="s">
        <v>103</v>
      </c>
      <c r="K6" s="83">
        <f>(K17*K18*K19)/(K21*K25*K43*K27*K28*K29*K30*K35*(K36/24)*(K37/365))</f>
        <v>8070992.374206148</v>
      </c>
      <c r="L6" s="80" t="s">
        <v>127</v>
      </c>
      <c r="M6" s="79" t="s">
        <v>95</v>
      </c>
      <c r="N6" s="78">
        <f>N3/N33</f>
        <v>24653.77272638068</v>
      </c>
      <c r="O6" s="77" t="s">
        <v>131</v>
      </c>
      <c r="P6" s="76" t="s">
        <v>13</v>
      </c>
      <c r="Q6" s="78">
        <f>(Q20)/(Q26*Q32*Q27*Q28*Q31*(1/24)*Q30*(1/365))</f>
        <v>1.3553489868921043</v>
      </c>
      <c r="R6" s="77" t="s">
        <v>129</v>
      </c>
      <c r="S6" s="22" t="s">
        <v>103</v>
      </c>
      <c r="T6" s="71">
        <f>(T17*T18*T19)/(T21*T25*T43*T27*T28*T29*T30*T35*(T36/24)*(T37/365))</f>
        <v>33898167.97166583</v>
      </c>
      <c r="U6" s="23" t="s">
        <v>127</v>
      </c>
    </row>
    <row r="7" spans="1:21" s="4" customFormat="1" ht="15" thickBot="1">
      <c r="A7" s="2" t="s">
        <v>51</v>
      </c>
      <c r="B7" s="106">
        <v>0.000125</v>
      </c>
      <c r="C7" s="5" t="s">
        <v>16</v>
      </c>
      <c r="D7" s="75" t="s">
        <v>96</v>
      </c>
      <c r="E7" s="74">
        <f>(1/((1/E6)))</f>
        <v>5869.9458872334935</v>
      </c>
      <c r="F7" s="73" t="s">
        <v>131</v>
      </c>
      <c r="G7" s="61"/>
      <c r="H7" s="60">
        <f>(1/((1/H5)+(1/H6)))</f>
        <v>0.25818392191457173</v>
      </c>
      <c r="I7" s="80" t="s">
        <v>130</v>
      </c>
      <c r="J7" s="59" t="s">
        <v>99</v>
      </c>
      <c r="K7" s="110">
        <f>K2/K44</f>
        <v>521173.0972012178</v>
      </c>
      <c r="L7" s="58" t="s">
        <v>132</v>
      </c>
      <c r="M7" s="57" t="s">
        <v>96</v>
      </c>
      <c r="N7" s="71">
        <f>(1/((1/N6)))</f>
        <v>24653.77272638068</v>
      </c>
      <c r="O7" s="16" t="s">
        <v>131</v>
      </c>
      <c r="P7" s="63"/>
      <c r="Q7" s="78">
        <f>(1/((1/Q5)+(1/Q6)))</f>
        <v>0.7337740445022232</v>
      </c>
      <c r="R7" s="77" t="s">
        <v>130</v>
      </c>
      <c r="S7" s="76" t="s">
        <v>99</v>
      </c>
      <c r="T7" s="78">
        <f>T2/T44</f>
        <v>2188927.0082451142</v>
      </c>
      <c r="U7" s="21" t="s">
        <v>132</v>
      </c>
    </row>
    <row r="8" spans="1:21" s="4" customFormat="1" ht="15" thickTop="1">
      <c r="A8" s="2" t="s">
        <v>118</v>
      </c>
      <c r="B8" s="116">
        <v>0</v>
      </c>
      <c r="C8" s="2" t="s">
        <v>16</v>
      </c>
      <c r="D8" s="70" t="s">
        <v>94</v>
      </c>
      <c r="E8" s="110" t="e">
        <f>E2*E15*E42*E43</f>
        <v>#DIV/0!</v>
      </c>
      <c r="F8" s="56" t="s">
        <v>133</v>
      </c>
      <c r="G8" s="55"/>
      <c r="H8" s="93">
        <f>H2/H41</f>
        <v>3.1609338324766876</v>
      </c>
      <c r="I8" s="90" t="s">
        <v>134</v>
      </c>
      <c r="J8" s="81" t="s">
        <v>100</v>
      </c>
      <c r="K8" s="83">
        <f>K3/K44</f>
        <v>4515342.990179613</v>
      </c>
      <c r="L8" s="80" t="s">
        <v>131</v>
      </c>
      <c r="M8" s="79" t="s">
        <v>94</v>
      </c>
      <c r="N8" s="78" t="e">
        <f>N2*N15*N34*N35</f>
        <v>#DIV/0!</v>
      </c>
      <c r="O8" s="54" t="s">
        <v>133</v>
      </c>
      <c r="P8" s="85"/>
      <c r="Q8" s="87">
        <f>Q2/Q33</f>
        <v>3.916397018438617</v>
      </c>
      <c r="R8" s="86" t="s">
        <v>134</v>
      </c>
      <c r="S8" s="76" t="s">
        <v>100</v>
      </c>
      <c r="T8" s="78">
        <f>T3/T44</f>
        <v>18964440.558754373</v>
      </c>
      <c r="U8" s="23" t="s">
        <v>131</v>
      </c>
    </row>
    <row r="9" spans="1:21" s="4" customFormat="1" ht="14.25">
      <c r="A9" s="2" t="s">
        <v>119</v>
      </c>
      <c r="B9" s="116">
        <v>0</v>
      </c>
      <c r="C9" s="2" t="s">
        <v>16</v>
      </c>
      <c r="D9" s="84" t="s">
        <v>95</v>
      </c>
      <c r="E9" s="83">
        <f>E3*E15*E42*E43</f>
        <v>1.0331086401255552E-09</v>
      </c>
      <c r="F9" s="53" t="s">
        <v>133</v>
      </c>
      <c r="G9" s="81" t="s">
        <v>12</v>
      </c>
      <c r="H9" s="83">
        <f>H3/H41</f>
        <v>0.7898935611916721</v>
      </c>
      <c r="I9" s="80" t="s">
        <v>135</v>
      </c>
      <c r="J9" s="81" t="s">
        <v>101</v>
      </c>
      <c r="K9" s="83">
        <f>K4/K44</f>
        <v>1754642.861917813</v>
      </c>
      <c r="L9" s="80" t="s">
        <v>132</v>
      </c>
      <c r="M9" s="79" t="s">
        <v>95</v>
      </c>
      <c r="N9" s="78">
        <f>N3*N15*N34*N35</f>
        <v>4.339056288527332E-09</v>
      </c>
      <c r="O9" s="52" t="s">
        <v>133</v>
      </c>
      <c r="P9" s="76" t="s">
        <v>12</v>
      </c>
      <c r="Q9" s="78">
        <f>Q3/Q33</f>
        <v>3.317552957005023</v>
      </c>
      <c r="R9" s="77" t="s">
        <v>135</v>
      </c>
      <c r="S9" s="76" t="s">
        <v>101</v>
      </c>
      <c r="T9" s="78">
        <f>T4/T44</f>
        <v>7369500.020054815</v>
      </c>
      <c r="U9" s="23" t="s">
        <v>132</v>
      </c>
    </row>
    <row r="10" spans="1:21" s="4" customFormat="1" ht="15" thickBot="1">
      <c r="A10" s="1" t="s">
        <v>48</v>
      </c>
      <c r="B10" s="105">
        <v>0.00212952</v>
      </c>
      <c r="C10" s="2" t="s">
        <v>84</v>
      </c>
      <c r="D10" s="51" t="s">
        <v>96</v>
      </c>
      <c r="E10" s="60">
        <f>(1/((1/E9)))</f>
        <v>1.0331086401255552E-09</v>
      </c>
      <c r="F10" s="50" t="s">
        <v>133</v>
      </c>
      <c r="G10" s="72"/>
      <c r="H10" s="83">
        <f>(1/((1/H8)+(1/H9)))</f>
        <v>0.6319692137468856</v>
      </c>
      <c r="I10" s="80" t="s">
        <v>136</v>
      </c>
      <c r="J10" s="81" t="s">
        <v>102</v>
      </c>
      <c r="K10" s="83">
        <f>K5/K44</f>
        <v>451218.7092163094</v>
      </c>
      <c r="L10" s="80" t="s">
        <v>132</v>
      </c>
      <c r="M10" s="49" t="s">
        <v>96</v>
      </c>
      <c r="N10" s="48">
        <f>(1/((1/N9)))</f>
        <v>4.339056288527332E-09</v>
      </c>
      <c r="O10" s="47" t="s">
        <v>133</v>
      </c>
      <c r="P10" s="17"/>
      <c r="Q10" s="71">
        <f>(1/((1/Q8)+(1/Q9)))</f>
        <v>1.7960940500600944</v>
      </c>
      <c r="R10" s="16" t="s">
        <v>136</v>
      </c>
      <c r="S10" s="76" t="s">
        <v>102</v>
      </c>
      <c r="T10" s="78">
        <f>T5/T44</f>
        <v>1895118.5787084994</v>
      </c>
      <c r="U10" s="23" t="s">
        <v>132</v>
      </c>
    </row>
    <row r="11" spans="1:21" s="4" customFormat="1" ht="15" thickTop="1">
      <c r="A11" s="1" t="s">
        <v>54</v>
      </c>
      <c r="B11" s="116">
        <v>0.000434868</v>
      </c>
      <c r="C11" s="2" t="s">
        <v>85</v>
      </c>
      <c r="D11" s="5" t="s">
        <v>61</v>
      </c>
      <c r="E11" s="103">
        <f>B6</f>
        <v>1</v>
      </c>
      <c r="F11" s="5" t="s">
        <v>63</v>
      </c>
      <c r="G11" s="68"/>
      <c r="H11" s="110">
        <f>H5/H41</f>
        <v>0.04778046811945122</v>
      </c>
      <c r="I11" s="58" t="s">
        <v>134</v>
      </c>
      <c r="J11" s="81" t="s">
        <v>103</v>
      </c>
      <c r="K11" s="83">
        <f>K6/K44</f>
        <v>298626.7178456278</v>
      </c>
      <c r="L11" s="80" t="s">
        <v>132</v>
      </c>
      <c r="M11" s="5" t="s">
        <v>61</v>
      </c>
      <c r="N11" s="103">
        <f>B6</f>
        <v>1</v>
      </c>
      <c r="O11" s="5" t="s">
        <v>63</v>
      </c>
      <c r="P11" s="63"/>
      <c r="Q11" s="78">
        <f>Q5/Q33</f>
        <v>0.05920000000000007</v>
      </c>
      <c r="R11" s="77" t="s">
        <v>134</v>
      </c>
      <c r="S11" s="22" t="s">
        <v>103</v>
      </c>
      <c r="T11" s="71">
        <f>T6/T44</f>
        <v>1254232.214951637</v>
      </c>
      <c r="U11" s="23" t="s">
        <v>132</v>
      </c>
    </row>
    <row r="12" spans="1:21" s="4" customFormat="1" ht="15.75">
      <c r="A12" s="1" t="s">
        <v>49</v>
      </c>
      <c r="B12" s="116">
        <v>0.000440848</v>
      </c>
      <c r="C12" s="2" t="s">
        <v>84</v>
      </c>
      <c r="D12" s="2" t="s">
        <v>137</v>
      </c>
      <c r="E12" s="103">
        <f>B50</f>
        <v>1</v>
      </c>
      <c r="F12" s="5" t="s">
        <v>109</v>
      </c>
      <c r="G12" s="46" t="s">
        <v>13</v>
      </c>
      <c r="H12" s="83">
        <f>H6/H41</f>
        <v>0.011939979170239978</v>
      </c>
      <c r="I12" s="80" t="s">
        <v>135</v>
      </c>
      <c r="J12" s="59" t="s">
        <v>99</v>
      </c>
      <c r="K12" s="110">
        <f>K2*K20*K45*K47</f>
        <v>9.172630209259648E-05</v>
      </c>
      <c r="L12" s="58" t="s">
        <v>138</v>
      </c>
      <c r="M12" s="2" t="s">
        <v>139</v>
      </c>
      <c r="N12" s="103">
        <f>B64</f>
        <v>1</v>
      </c>
      <c r="O12" s="5" t="s">
        <v>109</v>
      </c>
      <c r="P12" s="76" t="s">
        <v>13</v>
      </c>
      <c r="Q12" s="78">
        <f>Q6/Q33</f>
        <v>0.05014791251500791</v>
      </c>
      <c r="R12" s="77" t="s">
        <v>135</v>
      </c>
      <c r="S12" s="76" t="s">
        <v>99</v>
      </c>
      <c r="T12" s="78">
        <f>T2*T20*T45*T47</f>
        <v>0.00038525046878890517</v>
      </c>
      <c r="U12" s="21" t="s">
        <v>138</v>
      </c>
    </row>
    <row r="13" spans="1:21" s="4" customFormat="1" ht="15" thickBot="1">
      <c r="A13" s="1" t="s">
        <v>50</v>
      </c>
      <c r="B13" s="116">
        <v>0.001257164</v>
      </c>
      <c r="C13" s="2" t="s">
        <v>84</v>
      </c>
      <c r="D13" s="2" t="s">
        <v>62</v>
      </c>
      <c r="E13" s="103">
        <f>B38</f>
        <v>1</v>
      </c>
      <c r="F13" s="5"/>
      <c r="G13" s="45"/>
      <c r="H13" s="60">
        <f>(1/((1/H11)+(1/H12)))</f>
        <v>0.009552805110839162</v>
      </c>
      <c r="I13" s="80" t="s">
        <v>136</v>
      </c>
      <c r="J13" s="81" t="s">
        <v>100</v>
      </c>
      <c r="K13" s="83">
        <f>K3*K20*K45*K46</f>
        <v>7.946989539427351E-07</v>
      </c>
      <c r="L13" s="80" t="s">
        <v>133</v>
      </c>
      <c r="M13" s="2" t="s">
        <v>1</v>
      </c>
      <c r="N13" s="103">
        <f>B38</f>
        <v>1</v>
      </c>
      <c r="O13" s="5"/>
      <c r="P13" s="63"/>
      <c r="Q13" s="48">
        <f>(1/((1/Q11)+(1/Q12)))</f>
        <v>0.027149639646582284</v>
      </c>
      <c r="R13" s="44" t="s">
        <v>136</v>
      </c>
      <c r="S13" s="76" t="s">
        <v>100</v>
      </c>
      <c r="T13" s="78">
        <f>T3*T20*T45*T46</f>
        <v>3.3377356065594873E-06</v>
      </c>
      <c r="U13" s="23" t="s">
        <v>133</v>
      </c>
    </row>
    <row r="14" spans="1:21" s="4" customFormat="1" ht="15" thickTop="1">
      <c r="A14" s="1" t="s">
        <v>52</v>
      </c>
      <c r="B14" s="116">
        <v>0.00194272</v>
      </c>
      <c r="C14" s="2" t="s">
        <v>84</v>
      </c>
      <c r="D14" s="2" t="s">
        <v>0</v>
      </c>
      <c r="E14" s="43">
        <f>0.693/E15</f>
        <v>66.15535504119278</v>
      </c>
      <c r="F14" s="5"/>
      <c r="G14" s="42"/>
      <c r="H14" s="93">
        <f>H2*H23*H42*H43</f>
        <v>5.563233658250846E-13</v>
      </c>
      <c r="I14" s="90" t="s">
        <v>140</v>
      </c>
      <c r="J14" s="81" t="s">
        <v>101</v>
      </c>
      <c r="K14" s="83">
        <f>K4*K20*K45*K47</f>
        <v>0.0003088165948726091</v>
      </c>
      <c r="L14" s="80" t="s">
        <v>138</v>
      </c>
      <c r="M14" s="2" t="s">
        <v>0</v>
      </c>
      <c r="N14" s="43">
        <f>0.693/N15</f>
        <v>66.15535504119278</v>
      </c>
      <c r="O14" s="5"/>
      <c r="P14" s="85"/>
      <c r="Q14" s="87">
        <f>Q2*Q23*Q34*Q35</f>
        <v>6.892846502572802E-13</v>
      </c>
      <c r="R14" s="86" t="s">
        <v>140</v>
      </c>
      <c r="S14" s="76" t="s">
        <v>101</v>
      </c>
      <c r="T14" s="78">
        <f>T4*T20*T45*T47</f>
        <v>0.0012970296984649583</v>
      </c>
      <c r="U14" s="23" t="s">
        <v>138</v>
      </c>
    </row>
    <row r="15" spans="1:21" s="4" customFormat="1" ht="14.25">
      <c r="A15" s="1" t="s">
        <v>53</v>
      </c>
      <c r="B15" s="116">
        <v>3.23164</v>
      </c>
      <c r="C15" s="2" t="s">
        <v>86</v>
      </c>
      <c r="D15" s="41" t="s">
        <v>14</v>
      </c>
      <c r="E15" s="40">
        <f>B16</f>
        <v>0.0104753424657534</v>
      </c>
      <c r="F15" s="5" t="s">
        <v>15</v>
      </c>
      <c r="G15" s="46" t="s">
        <v>12</v>
      </c>
      <c r="H15" s="83">
        <f>H3*H23*H42*H43</f>
        <v>1.3902101970334565E-13</v>
      </c>
      <c r="I15" s="39" t="s">
        <v>141</v>
      </c>
      <c r="J15" s="81" t="s">
        <v>102</v>
      </c>
      <c r="K15" s="83">
        <f>K5*K20*K45*K47</f>
        <v>7.941435168789434E-05</v>
      </c>
      <c r="L15" s="80" t="s">
        <v>138</v>
      </c>
      <c r="M15" s="41" t="s">
        <v>14</v>
      </c>
      <c r="N15" s="40">
        <f>B16</f>
        <v>0.0104753424657534</v>
      </c>
      <c r="O15" s="5"/>
      <c r="P15" s="76" t="s">
        <v>12</v>
      </c>
      <c r="Q15" s="78">
        <f>Q3*Q23*Q34*Q35</f>
        <v>5.838882827540517E-13</v>
      </c>
      <c r="R15" s="77" t="s">
        <v>141</v>
      </c>
      <c r="S15" s="76" t="s">
        <v>102</v>
      </c>
      <c r="T15" s="78">
        <f>T5*T20*T45*T47</f>
        <v>0.0003335402770891562</v>
      </c>
      <c r="U15" s="23" t="s">
        <v>138</v>
      </c>
    </row>
    <row r="16" spans="1:21" s="4" customFormat="1" ht="15" thickBot="1">
      <c r="A16" s="6" t="s">
        <v>14</v>
      </c>
      <c r="B16" s="96">
        <v>0.0104753424657534</v>
      </c>
      <c r="C16" s="3" t="s">
        <v>55</v>
      </c>
      <c r="D16" s="5" t="s">
        <v>12</v>
      </c>
      <c r="E16" s="43">
        <f>(1-EXP(-E14*E12))</f>
        <v>1</v>
      </c>
      <c r="F16" s="5"/>
      <c r="G16" s="38"/>
      <c r="H16" s="83">
        <f>(1/((1/H14)+(1/H15)))</f>
        <v>1.1122638394933652E-13</v>
      </c>
      <c r="I16" s="80" t="s">
        <v>142</v>
      </c>
      <c r="J16" s="37" t="s">
        <v>103</v>
      </c>
      <c r="K16" s="60">
        <f>K6*K20*K45*K47</f>
        <v>5.255820893504982E-05</v>
      </c>
      <c r="L16" s="36" t="s">
        <v>138</v>
      </c>
      <c r="M16" s="5" t="s">
        <v>12</v>
      </c>
      <c r="N16" s="43">
        <f>(1-EXP(-N14*N12))</f>
        <v>1</v>
      </c>
      <c r="O16" s="5"/>
      <c r="P16" s="17"/>
      <c r="Q16" s="71">
        <f>(1/((1/Q14)+(1/Q15)))</f>
        <v>3.161119910203654E-13</v>
      </c>
      <c r="R16" s="16" t="s">
        <v>142</v>
      </c>
      <c r="S16" s="20" t="s">
        <v>103</v>
      </c>
      <c r="T16" s="48">
        <f>T6*T20*T45*T47</f>
        <v>0.00022074447752720925</v>
      </c>
      <c r="U16" s="19" t="s">
        <v>138</v>
      </c>
    </row>
    <row r="17" spans="1:21" s="4" customFormat="1" ht="15" thickTop="1">
      <c r="A17" s="5" t="s">
        <v>43</v>
      </c>
      <c r="B17" s="111">
        <v>222.017577</v>
      </c>
      <c r="C17" s="5" t="s">
        <v>44</v>
      </c>
      <c r="D17" s="2" t="s">
        <v>118</v>
      </c>
      <c r="E17" s="40">
        <f>B8</f>
        <v>0</v>
      </c>
      <c r="F17" s="5" t="s">
        <v>16</v>
      </c>
      <c r="G17" s="35"/>
      <c r="H17" s="110">
        <f>H5*H23*H42*H43</f>
        <v>8.409347444038057E-15</v>
      </c>
      <c r="I17" s="58" t="s">
        <v>140</v>
      </c>
      <c r="J17" s="5" t="s">
        <v>61</v>
      </c>
      <c r="K17" s="103">
        <f>B6</f>
        <v>1</v>
      </c>
      <c r="L17" s="5" t="s">
        <v>63</v>
      </c>
      <c r="M17" s="2" t="s">
        <v>119</v>
      </c>
      <c r="N17" s="40">
        <f>B9</f>
        <v>0</v>
      </c>
      <c r="O17" s="5" t="s">
        <v>16</v>
      </c>
      <c r="P17" s="63"/>
      <c r="Q17" s="78">
        <f>Q5*Q23*Q34*Q35</f>
        <v>1.0419181483163156E-14</v>
      </c>
      <c r="R17" s="77" t="s">
        <v>140</v>
      </c>
      <c r="S17" s="5" t="s">
        <v>61</v>
      </c>
      <c r="T17" s="103">
        <f>B6</f>
        <v>1</v>
      </c>
      <c r="U17" s="5" t="s">
        <v>63</v>
      </c>
    </row>
    <row r="18" spans="1:21" s="4" customFormat="1" ht="15.75">
      <c r="A18" s="2" t="s">
        <v>31</v>
      </c>
      <c r="B18" s="95">
        <v>1</v>
      </c>
      <c r="C18" s="5"/>
      <c r="D18" s="2" t="s">
        <v>47</v>
      </c>
      <c r="E18" s="40">
        <f>B11</f>
        <v>0.000434868</v>
      </c>
      <c r="F18" s="5" t="s">
        <v>87</v>
      </c>
      <c r="G18" s="46" t="s">
        <v>13</v>
      </c>
      <c r="H18" s="83">
        <f>H6*H23*H42*H43</f>
        <v>2.1014325993229395E-15</v>
      </c>
      <c r="I18" s="80" t="s">
        <v>141</v>
      </c>
      <c r="J18" s="2" t="s">
        <v>137</v>
      </c>
      <c r="K18" s="103">
        <f>B50</f>
        <v>1</v>
      </c>
      <c r="L18" s="5" t="s">
        <v>109</v>
      </c>
      <c r="M18" s="2" t="s">
        <v>47</v>
      </c>
      <c r="N18" s="40">
        <f>B11</f>
        <v>0.000434868</v>
      </c>
      <c r="O18" s="5" t="s">
        <v>87</v>
      </c>
      <c r="P18" s="76" t="s">
        <v>13</v>
      </c>
      <c r="Q18" s="78">
        <f>Q6*Q23*Q34*Q35</f>
        <v>8.826016917156345E-15</v>
      </c>
      <c r="R18" s="77" t="s">
        <v>141</v>
      </c>
      <c r="S18" s="2" t="s">
        <v>139</v>
      </c>
      <c r="T18" s="103">
        <f>B64</f>
        <v>1</v>
      </c>
      <c r="U18" s="5" t="s">
        <v>109</v>
      </c>
    </row>
    <row r="19" spans="1:21" s="4" customFormat="1" ht="15" thickBot="1">
      <c r="A19" s="2" t="s">
        <v>34</v>
      </c>
      <c r="B19" s="95">
        <v>1</v>
      </c>
      <c r="C19" s="5"/>
      <c r="D19" s="5" t="s">
        <v>17</v>
      </c>
      <c r="E19" s="103">
        <f>B29</f>
        <v>1</v>
      </c>
      <c r="F19" s="5"/>
      <c r="G19" s="61"/>
      <c r="H19" s="60">
        <f>(1/((1/H17)+(1/H18)))</f>
        <v>1.6812907115392171E-15</v>
      </c>
      <c r="I19" s="36" t="s">
        <v>142</v>
      </c>
      <c r="J19" s="2" t="s">
        <v>0</v>
      </c>
      <c r="K19" s="43">
        <f>0.693/K20</f>
        <v>66.15535504119278</v>
      </c>
      <c r="L19" s="5"/>
      <c r="M19" s="5" t="s">
        <v>17</v>
      </c>
      <c r="N19" s="103">
        <f>B29</f>
        <v>1</v>
      </c>
      <c r="O19" s="5"/>
      <c r="P19" s="34"/>
      <c r="Q19" s="48">
        <f>(1/((1/Q17)+(1/Q18)))</f>
        <v>4.778328085814563E-15</v>
      </c>
      <c r="R19" s="44" t="s">
        <v>142</v>
      </c>
      <c r="S19" s="2" t="s">
        <v>0</v>
      </c>
      <c r="T19" s="43">
        <f>0.693/T20</f>
        <v>66.15535504119278</v>
      </c>
      <c r="U19" s="5"/>
    </row>
    <row r="20" spans="1:21" s="4" customFormat="1" ht="15" thickTop="1">
      <c r="A20" s="2" t="s">
        <v>35</v>
      </c>
      <c r="B20" s="95">
        <v>1</v>
      </c>
      <c r="C20" s="5"/>
      <c r="D20" s="5" t="s">
        <v>18</v>
      </c>
      <c r="E20" s="103">
        <f>B30</f>
        <v>1</v>
      </c>
      <c r="F20" s="5"/>
      <c r="G20" s="5" t="s">
        <v>61</v>
      </c>
      <c r="H20" s="103">
        <f>B6</f>
        <v>1</v>
      </c>
      <c r="I20" s="5" t="s">
        <v>63</v>
      </c>
      <c r="J20" s="41" t="s">
        <v>14</v>
      </c>
      <c r="K20" s="40">
        <f>B16</f>
        <v>0.0104753424657534</v>
      </c>
      <c r="L20" s="5" t="s">
        <v>15</v>
      </c>
      <c r="M20" s="5" t="s">
        <v>18</v>
      </c>
      <c r="N20" s="103">
        <f>B30</f>
        <v>1</v>
      </c>
      <c r="O20" s="5"/>
      <c r="P20" s="5" t="s">
        <v>61</v>
      </c>
      <c r="Q20" s="103">
        <f>B6</f>
        <v>1</v>
      </c>
      <c r="R20" s="5" t="s">
        <v>63</v>
      </c>
      <c r="S20" s="41" t="s">
        <v>14</v>
      </c>
      <c r="T20" s="40">
        <f>B16</f>
        <v>0.0104753424657534</v>
      </c>
      <c r="U20" s="5" t="s">
        <v>15</v>
      </c>
    </row>
    <row r="21" spans="1:21" s="4" customFormat="1" ht="15.75">
      <c r="A21" s="2" t="s">
        <v>37</v>
      </c>
      <c r="B21" s="95">
        <v>1</v>
      </c>
      <c r="C21" s="5"/>
      <c r="D21" s="5" t="s">
        <v>19</v>
      </c>
      <c r="E21" s="33">
        <f>B31</f>
        <v>1</v>
      </c>
      <c r="F21" s="5"/>
      <c r="G21" s="2" t="s">
        <v>137</v>
      </c>
      <c r="H21" s="103">
        <f>B50</f>
        <v>1</v>
      </c>
      <c r="I21" s="5" t="s">
        <v>109</v>
      </c>
      <c r="J21" s="5" t="s">
        <v>12</v>
      </c>
      <c r="K21" s="43">
        <f>(1-EXP(-K19*K18))</f>
        <v>1</v>
      </c>
      <c r="L21" s="5"/>
      <c r="M21" s="5" t="s">
        <v>19</v>
      </c>
      <c r="N21" s="33">
        <f>B31</f>
        <v>1</v>
      </c>
      <c r="O21" s="5"/>
      <c r="P21" s="2" t="s">
        <v>139</v>
      </c>
      <c r="Q21" s="103">
        <f>B64</f>
        <v>1</v>
      </c>
      <c r="R21" s="5" t="s">
        <v>109</v>
      </c>
      <c r="S21" s="5" t="s">
        <v>12</v>
      </c>
      <c r="T21" s="43">
        <f>(1-EXP(-T19*T18))</f>
        <v>1</v>
      </c>
      <c r="U21" s="5"/>
    </row>
    <row r="22" spans="1:21" s="4" customFormat="1" ht="14.25">
      <c r="A22" s="2" t="s">
        <v>38</v>
      </c>
      <c r="B22" s="95">
        <v>1</v>
      </c>
      <c r="C22" s="5"/>
      <c r="D22" s="5" t="s">
        <v>20</v>
      </c>
      <c r="E22" s="33">
        <f>B32</f>
        <v>1</v>
      </c>
      <c r="F22" s="5"/>
      <c r="G22" s="2" t="s">
        <v>0</v>
      </c>
      <c r="H22" s="43">
        <f>0.693/H23</f>
        <v>66.15535504119278</v>
      </c>
      <c r="I22" s="5"/>
      <c r="J22" s="2" t="s">
        <v>48</v>
      </c>
      <c r="K22" s="40">
        <f>B10</f>
        <v>0.00212952</v>
      </c>
      <c r="L22" s="2" t="s">
        <v>84</v>
      </c>
      <c r="M22" s="5" t="s">
        <v>20</v>
      </c>
      <c r="N22" s="33">
        <f>B32</f>
        <v>1</v>
      </c>
      <c r="O22" s="5"/>
      <c r="P22" s="2" t="s">
        <v>0</v>
      </c>
      <c r="Q22" s="43">
        <f>0.693/Q23</f>
        <v>66.15535504119278</v>
      </c>
      <c r="R22" s="5"/>
      <c r="S22" s="2" t="s">
        <v>48</v>
      </c>
      <c r="T22" s="40">
        <f>B10</f>
        <v>0.00212952</v>
      </c>
      <c r="U22" s="2" t="s">
        <v>84</v>
      </c>
    </row>
    <row r="23" spans="1:21" s="4" customFormat="1" ht="14.25">
      <c r="A23" s="5" t="s">
        <v>60</v>
      </c>
      <c r="B23" s="95">
        <v>1</v>
      </c>
      <c r="D23" s="5" t="s">
        <v>104</v>
      </c>
      <c r="E23" s="32">
        <f>(((E27*E25*E30)+(E28*E25*E32))*E34*E39*E35*E37)+(((E27*E26*E31)+(E28*E26*E33))*E34*E40*E36*E38)</f>
        <v>123025</v>
      </c>
      <c r="F23" s="5" t="s">
        <v>21</v>
      </c>
      <c r="G23" s="41" t="s">
        <v>14</v>
      </c>
      <c r="H23" s="40">
        <f>B16</f>
        <v>0.0104753424657534</v>
      </c>
      <c r="I23" s="5" t="s">
        <v>15</v>
      </c>
      <c r="J23" s="2" t="s">
        <v>49</v>
      </c>
      <c r="K23" s="40">
        <f>B12</f>
        <v>0.000440848</v>
      </c>
      <c r="L23" s="2" t="s">
        <v>84</v>
      </c>
      <c r="M23" s="5" t="s">
        <v>117</v>
      </c>
      <c r="N23" s="31">
        <f>((N25*N28)+(N26*N29))*N30*N31*N32</f>
        <v>176.39999999999998</v>
      </c>
      <c r="O23" s="5" t="s">
        <v>21</v>
      </c>
      <c r="P23" s="41" t="s">
        <v>14</v>
      </c>
      <c r="Q23" s="40">
        <f>B16</f>
        <v>0.0104753424657534</v>
      </c>
      <c r="R23" s="5" t="s">
        <v>15</v>
      </c>
      <c r="S23" s="2" t="s">
        <v>49</v>
      </c>
      <c r="T23" s="40">
        <f>B12</f>
        <v>0.000440848</v>
      </c>
      <c r="U23" s="2" t="s">
        <v>84</v>
      </c>
    </row>
    <row r="24" spans="1:21" s="4" customFormat="1" ht="14.25">
      <c r="A24" s="109" t="s">
        <v>120</v>
      </c>
      <c r="B24" s="118">
        <v>0.0023</v>
      </c>
      <c r="D24" s="5" t="s">
        <v>69</v>
      </c>
      <c r="E24" s="33">
        <f>B40</f>
        <v>350</v>
      </c>
      <c r="F24" s="5" t="s">
        <v>88</v>
      </c>
      <c r="G24" s="5" t="s">
        <v>12</v>
      </c>
      <c r="H24" s="43">
        <f>(1-EXP(-H22*H21))</f>
        <v>1</v>
      </c>
      <c r="I24" s="5"/>
      <c r="J24" s="2" t="s">
        <v>50</v>
      </c>
      <c r="K24" s="40">
        <f>B13</f>
        <v>0.001257164</v>
      </c>
      <c r="L24" s="2" t="s">
        <v>84</v>
      </c>
      <c r="M24" s="5" t="s">
        <v>25</v>
      </c>
      <c r="N24" s="33">
        <f>B60</f>
        <v>250</v>
      </c>
      <c r="O24" s="5" t="s">
        <v>88</v>
      </c>
      <c r="P24" s="5" t="s">
        <v>12</v>
      </c>
      <c r="Q24" s="43">
        <f>(1-EXP(-Q22*Q21))</f>
        <v>1</v>
      </c>
      <c r="R24" s="5"/>
      <c r="S24" s="2" t="s">
        <v>50</v>
      </c>
      <c r="T24" s="40">
        <f>B13</f>
        <v>0.001257164</v>
      </c>
      <c r="U24" s="2" t="s">
        <v>84</v>
      </c>
    </row>
    <row r="25" spans="1:21" s="4" customFormat="1" ht="14.25">
      <c r="A25" s="109" t="s">
        <v>121</v>
      </c>
      <c r="B25" s="118">
        <v>0.0013</v>
      </c>
      <c r="D25" s="5" t="s">
        <v>70</v>
      </c>
      <c r="E25" s="33">
        <f>B41</f>
        <v>350</v>
      </c>
      <c r="F25" s="5" t="s">
        <v>88</v>
      </c>
      <c r="G25" s="2" t="s">
        <v>51</v>
      </c>
      <c r="H25" s="40">
        <f>B7</f>
        <v>0.000125</v>
      </c>
      <c r="I25" s="5" t="s">
        <v>16</v>
      </c>
      <c r="J25" s="2" t="s">
        <v>52</v>
      </c>
      <c r="K25" s="40">
        <f>B14</f>
        <v>0.00194272</v>
      </c>
      <c r="L25" s="2" t="s">
        <v>84</v>
      </c>
      <c r="M25" s="5" t="s">
        <v>2</v>
      </c>
      <c r="N25" s="103">
        <f>B35</f>
        <v>0.5</v>
      </c>
      <c r="O25" s="5"/>
      <c r="P25" s="2" t="s">
        <v>51</v>
      </c>
      <c r="Q25" s="40">
        <f>B7</f>
        <v>0.000125</v>
      </c>
      <c r="R25" s="5" t="s">
        <v>16</v>
      </c>
      <c r="S25" s="2" t="s">
        <v>52</v>
      </c>
      <c r="T25" s="40">
        <f>B14</f>
        <v>0.00194272</v>
      </c>
      <c r="U25" s="2" t="s">
        <v>84</v>
      </c>
    </row>
    <row r="26" spans="1:21" s="4" customFormat="1" ht="14.25">
      <c r="A26" s="109" t="s">
        <v>122</v>
      </c>
      <c r="B26" s="118">
        <v>0.0033</v>
      </c>
      <c r="D26" s="5" t="s">
        <v>71</v>
      </c>
      <c r="E26" s="33">
        <f>B42</f>
        <v>350</v>
      </c>
      <c r="F26" s="5" t="s">
        <v>88</v>
      </c>
      <c r="G26" s="2" t="s">
        <v>53</v>
      </c>
      <c r="H26" s="40">
        <f>B15</f>
        <v>3.23164</v>
      </c>
      <c r="I26" s="5" t="s">
        <v>89</v>
      </c>
      <c r="J26" s="2" t="s">
        <v>54</v>
      </c>
      <c r="K26" s="40">
        <f>B11</f>
        <v>0.000434868</v>
      </c>
      <c r="L26" s="2" t="s">
        <v>90</v>
      </c>
      <c r="M26" s="5" t="s">
        <v>3</v>
      </c>
      <c r="N26" s="103">
        <f>B36</f>
        <v>0.1</v>
      </c>
      <c r="O26" s="5"/>
      <c r="P26" s="2" t="s">
        <v>53</v>
      </c>
      <c r="Q26" s="40">
        <f>B15</f>
        <v>3.23164</v>
      </c>
      <c r="R26" s="5" t="s">
        <v>91</v>
      </c>
      <c r="S26" s="2" t="s">
        <v>54</v>
      </c>
      <c r="T26" s="40">
        <f>B11</f>
        <v>0.000434868</v>
      </c>
      <c r="U26" s="2" t="s">
        <v>90</v>
      </c>
    </row>
    <row r="27" spans="1:21" s="4" customFormat="1" ht="14.25">
      <c r="A27" s="109" t="s">
        <v>123</v>
      </c>
      <c r="B27" s="118">
        <v>0.0045</v>
      </c>
      <c r="D27" s="5" t="s">
        <v>110</v>
      </c>
      <c r="E27" s="103">
        <f>B35</f>
        <v>0.5</v>
      </c>
      <c r="F27" s="5"/>
      <c r="G27" s="5" t="s">
        <v>17</v>
      </c>
      <c r="H27" s="103">
        <f>B29</f>
        <v>1</v>
      </c>
      <c r="I27" s="5"/>
      <c r="J27" s="5" t="s">
        <v>17</v>
      </c>
      <c r="K27" s="103">
        <f>B29</f>
        <v>1</v>
      </c>
      <c r="L27" s="5"/>
      <c r="M27" s="5" t="s">
        <v>26</v>
      </c>
      <c r="N27" s="103">
        <f>B61</f>
        <v>8</v>
      </c>
      <c r="O27" s="5" t="s">
        <v>92</v>
      </c>
      <c r="P27" s="5" t="s">
        <v>17</v>
      </c>
      <c r="Q27" s="103">
        <f>B29</f>
        <v>1</v>
      </c>
      <c r="R27" s="5"/>
      <c r="S27" s="5" t="s">
        <v>17</v>
      </c>
      <c r="T27" s="103">
        <f>B29</f>
        <v>1</v>
      </c>
      <c r="U27" s="5"/>
    </row>
    <row r="28" spans="1:21" s="4" customFormat="1" ht="14.25">
      <c r="A28" s="109" t="s">
        <v>124</v>
      </c>
      <c r="B28" s="119">
        <v>0.0044</v>
      </c>
      <c r="D28" s="5" t="s">
        <v>111</v>
      </c>
      <c r="E28" s="103">
        <f>B36</f>
        <v>0.1</v>
      </c>
      <c r="F28" s="5"/>
      <c r="G28" s="5" t="s">
        <v>18</v>
      </c>
      <c r="H28" s="103">
        <f>B30</f>
        <v>1</v>
      </c>
      <c r="I28" s="5"/>
      <c r="J28" s="5" t="s">
        <v>18</v>
      </c>
      <c r="K28" s="103">
        <f>B30</f>
        <v>1</v>
      </c>
      <c r="L28" s="5"/>
      <c r="M28" s="5" t="s">
        <v>28</v>
      </c>
      <c r="N28" s="103">
        <f>B62</f>
        <v>4</v>
      </c>
      <c r="O28" s="5" t="s">
        <v>92</v>
      </c>
      <c r="P28" s="5" t="s">
        <v>18</v>
      </c>
      <c r="Q28" s="103">
        <f>B30</f>
        <v>1</v>
      </c>
      <c r="R28" s="5"/>
      <c r="S28" s="5" t="s">
        <v>18</v>
      </c>
      <c r="T28" s="103">
        <f>B30</f>
        <v>1</v>
      </c>
      <c r="U28" s="5"/>
    </row>
    <row r="29" spans="1:21" s="4" customFormat="1" ht="14.25">
      <c r="A29" s="5" t="s">
        <v>17</v>
      </c>
      <c r="B29" s="100">
        <v>1</v>
      </c>
      <c r="D29" s="5" t="s">
        <v>72</v>
      </c>
      <c r="E29" s="103">
        <f>B43</f>
        <v>24</v>
      </c>
      <c r="F29" s="5" t="s">
        <v>92</v>
      </c>
      <c r="G29" s="5" t="s">
        <v>105</v>
      </c>
      <c r="H29" s="30">
        <f>(H30*(H36/24)*H33*H39)+(H31*(H37/24)*H34*H40)</f>
        <v>6195</v>
      </c>
      <c r="I29" s="5" t="s">
        <v>22</v>
      </c>
      <c r="J29" s="5" t="s">
        <v>19</v>
      </c>
      <c r="K29" s="33">
        <f>B31</f>
        <v>1</v>
      </c>
      <c r="L29" s="5"/>
      <c r="M29" s="5" t="s">
        <v>30</v>
      </c>
      <c r="N29" s="103">
        <f>B63</f>
        <v>4</v>
      </c>
      <c r="O29" s="5" t="s">
        <v>92</v>
      </c>
      <c r="P29" s="5" t="s">
        <v>23</v>
      </c>
      <c r="Q29" s="103">
        <f>B66</f>
        <v>60</v>
      </c>
      <c r="R29" s="5" t="s">
        <v>24</v>
      </c>
      <c r="S29" s="5" t="s">
        <v>19</v>
      </c>
      <c r="T29" s="33">
        <f>B31</f>
        <v>1</v>
      </c>
      <c r="U29" s="5"/>
    </row>
    <row r="30" spans="1:21" s="4" customFormat="1" ht="14.25">
      <c r="A30" s="5" t="s">
        <v>18</v>
      </c>
      <c r="B30" s="100">
        <v>1</v>
      </c>
      <c r="D30" s="5" t="s">
        <v>5</v>
      </c>
      <c r="E30" s="103">
        <f>B44</f>
        <v>6</v>
      </c>
      <c r="F30" s="5" t="s">
        <v>92</v>
      </c>
      <c r="G30" s="5" t="s">
        <v>80</v>
      </c>
      <c r="H30" s="103">
        <f>B55</f>
        <v>10</v>
      </c>
      <c r="I30" s="5" t="s">
        <v>24</v>
      </c>
      <c r="J30" s="5" t="s">
        <v>20</v>
      </c>
      <c r="K30" s="33">
        <f>B32</f>
        <v>1</v>
      </c>
      <c r="L30" s="5"/>
      <c r="M30" s="5" t="s">
        <v>4</v>
      </c>
      <c r="N30" s="103">
        <f>B37</f>
        <v>0.5</v>
      </c>
      <c r="O30" s="5"/>
      <c r="P30" s="5" t="s">
        <v>25</v>
      </c>
      <c r="Q30" s="33">
        <f>B60</f>
        <v>250</v>
      </c>
      <c r="R30" s="5" t="s">
        <v>88</v>
      </c>
      <c r="S30" s="5" t="s">
        <v>20</v>
      </c>
      <c r="T30" s="33">
        <f>B32</f>
        <v>1</v>
      </c>
      <c r="U30" s="5"/>
    </row>
    <row r="31" spans="1:21" s="4" customFormat="1" ht="14.25">
      <c r="A31" s="5" t="s">
        <v>19</v>
      </c>
      <c r="B31" s="100">
        <v>1</v>
      </c>
      <c r="D31" s="5" t="s">
        <v>7</v>
      </c>
      <c r="E31" s="103">
        <f>B45</f>
        <v>6</v>
      </c>
      <c r="F31" s="5" t="s">
        <v>92</v>
      </c>
      <c r="G31" s="5" t="s">
        <v>81</v>
      </c>
      <c r="H31" s="103">
        <f>B56</f>
        <v>20</v>
      </c>
      <c r="I31" s="5" t="s">
        <v>24</v>
      </c>
      <c r="J31" s="5" t="s">
        <v>120</v>
      </c>
      <c r="K31" s="40">
        <f>B24</f>
        <v>0.0023</v>
      </c>
      <c r="L31" s="5"/>
      <c r="M31" s="5" t="s">
        <v>32</v>
      </c>
      <c r="N31" s="103">
        <f>B65</f>
        <v>49</v>
      </c>
      <c r="O31" s="5" t="s">
        <v>33</v>
      </c>
      <c r="P31" s="5" t="s">
        <v>26</v>
      </c>
      <c r="Q31" s="103">
        <f>B61</f>
        <v>8</v>
      </c>
      <c r="R31" s="5" t="s">
        <v>92</v>
      </c>
      <c r="S31" s="5" t="s">
        <v>120</v>
      </c>
      <c r="T31" s="40">
        <f>B24</f>
        <v>0.0023</v>
      </c>
      <c r="U31" s="5"/>
    </row>
    <row r="32" spans="1:21" s="4" customFormat="1" ht="14.25">
      <c r="A32" s="5" t="s">
        <v>20</v>
      </c>
      <c r="B32" s="100">
        <v>1</v>
      </c>
      <c r="D32" s="5" t="s">
        <v>6</v>
      </c>
      <c r="E32" s="103">
        <f>B46</f>
        <v>10</v>
      </c>
      <c r="F32" s="5" t="s">
        <v>92</v>
      </c>
      <c r="G32" s="5" t="s">
        <v>69</v>
      </c>
      <c r="H32" s="33">
        <f>B40</f>
        <v>350</v>
      </c>
      <c r="I32" s="5" t="s">
        <v>88</v>
      </c>
      <c r="J32" s="5" t="s">
        <v>121</v>
      </c>
      <c r="K32" s="29">
        <f>B25</f>
        <v>0.0013</v>
      </c>
      <c r="L32" s="5"/>
      <c r="M32" s="5" t="s">
        <v>36</v>
      </c>
      <c r="N32" s="103">
        <f>B67</f>
        <v>3</v>
      </c>
      <c r="O32" s="5" t="s">
        <v>112</v>
      </c>
      <c r="P32" s="2" t="s">
        <v>29</v>
      </c>
      <c r="Q32" s="28">
        <f>B23</f>
        <v>1</v>
      </c>
      <c r="R32" s="5"/>
      <c r="S32" s="5" t="s">
        <v>121</v>
      </c>
      <c r="T32" s="29">
        <f>B25</f>
        <v>0.0013</v>
      </c>
      <c r="U32" s="5"/>
    </row>
    <row r="33" spans="1:21" s="4" customFormat="1" ht="14.25">
      <c r="A33" s="2" t="s">
        <v>56</v>
      </c>
      <c r="B33" s="15">
        <v>0.23</v>
      </c>
      <c r="C33" s="5"/>
      <c r="D33" s="5" t="s">
        <v>8</v>
      </c>
      <c r="E33" s="103">
        <f>B47</f>
        <v>10</v>
      </c>
      <c r="F33" s="5" t="s">
        <v>92</v>
      </c>
      <c r="G33" s="5" t="s">
        <v>70</v>
      </c>
      <c r="H33" s="33">
        <f>B41</f>
        <v>350</v>
      </c>
      <c r="I33" s="5" t="s">
        <v>88</v>
      </c>
      <c r="J33" s="5" t="s">
        <v>122</v>
      </c>
      <c r="K33" s="29">
        <f>B26</f>
        <v>0.0033</v>
      </c>
      <c r="L33" s="5"/>
      <c r="M33" s="5" t="s">
        <v>41</v>
      </c>
      <c r="N33" s="27">
        <v>27.027027027027</v>
      </c>
      <c r="O33" s="5" t="s">
        <v>42</v>
      </c>
      <c r="P33" s="5" t="s">
        <v>41</v>
      </c>
      <c r="Q33" s="27">
        <v>27.027027027027</v>
      </c>
      <c r="R33" s="5" t="s">
        <v>42</v>
      </c>
      <c r="S33" s="5" t="s">
        <v>122</v>
      </c>
      <c r="T33" s="29">
        <f>B26</f>
        <v>0.0033</v>
      </c>
      <c r="U33" s="5"/>
    </row>
    <row r="34" spans="1:21" s="4" customFormat="1" ht="14.25">
      <c r="A34" s="2" t="s">
        <v>57</v>
      </c>
      <c r="B34" s="15">
        <v>0.77</v>
      </c>
      <c r="C34" s="5"/>
      <c r="D34" s="5" t="s">
        <v>4</v>
      </c>
      <c r="E34" s="103">
        <f>B37</f>
        <v>0.5</v>
      </c>
      <c r="F34" s="5"/>
      <c r="G34" s="5" t="s">
        <v>71</v>
      </c>
      <c r="H34" s="33">
        <f>B42</f>
        <v>350</v>
      </c>
      <c r="I34" s="5" t="s">
        <v>88</v>
      </c>
      <c r="J34" s="5" t="s">
        <v>123</v>
      </c>
      <c r="K34" s="29">
        <f>B27</f>
        <v>0.0045</v>
      </c>
      <c r="L34" s="5"/>
      <c r="M34" s="5" t="s">
        <v>43</v>
      </c>
      <c r="N34" s="26">
        <f>B17</f>
        <v>222.017577</v>
      </c>
      <c r="O34" s="5" t="s">
        <v>44</v>
      </c>
      <c r="P34" s="5" t="s">
        <v>43</v>
      </c>
      <c r="Q34" s="26">
        <f>B17</f>
        <v>222.017577</v>
      </c>
      <c r="R34" s="5" t="s">
        <v>44</v>
      </c>
      <c r="S34" s="5" t="s">
        <v>123</v>
      </c>
      <c r="T34" s="29">
        <f>B27</f>
        <v>0.0045</v>
      </c>
      <c r="U34" s="5"/>
    </row>
    <row r="35" spans="1:20" ht="12.75">
      <c r="A35" s="5" t="s">
        <v>2</v>
      </c>
      <c r="B35" s="100">
        <v>0.5</v>
      </c>
      <c r="C35" s="5"/>
      <c r="D35" s="5" t="s">
        <v>106</v>
      </c>
      <c r="E35" s="103">
        <f>B53</f>
        <v>16</v>
      </c>
      <c r="F35" s="5" t="s">
        <v>33</v>
      </c>
      <c r="G35" s="5" t="s">
        <v>72</v>
      </c>
      <c r="H35" s="103">
        <f>B43</f>
        <v>24</v>
      </c>
      <c r="I35" s="5" t="s">
        <v>92</v>
      </c>
      <c r="J35" s="5" t="s">
        <v>124</v>
      </c>
      <c r="K35" s="29">
        <f>B28</f>
        <v>0.0044</v>
      </c>
      <c r="M35" s="5" t="s">
        <v>45</v>
      </c>
      <c r="N35" s="103">
        <f>2.8*(10^(-15))</f>
        <v>2.8E-15</v>
      </c>
      <c r="P35" s="5" t="s">
        <v>45</v>
      </c>
      <c r="Q35" s="103">
        <f>2.8*(10^(-15))</f>
        <v>2.8E-15</v>
      </c>
      <c r="S35" s="5" t="s">
        <v>124</v>
      </c>
      <c r="T35" s="29">
        <f>B28</f>
        <v>0.0044</v>
      </c>
    </row>
    <row r="36" spans="1:21" ht="12.75">
      <c r="A36" s="5" t="s">
        <v>3</v>
      </c>
      <c r="B36" s="100">
        <v>0.1</v>
      </c>
      <c r="C36" s="5"/>
      <c r="D36" s="5" t="s">
        <v>79</v>
      </c>
      <c r="E36" s="103">
        <f>B54</f>
        <v>49</v>
      </c>
      <c r="F36" s="5" t="s">
        <v>33</v>
      </c>
      <c r="G36" s="5" t="s">
        <v>73</v>
      </c>
      <c r="H36" s="103">
        <f>B48</f>
        <v>24</v>
      </c>
      <c r="I36" s="5" t="s">
        <v>92</v>
      </c>
      <c r="J36" s="5" t="s">
        <v>72</v>
      </c>
      <c r="K36" s="103">
        <f>B43</f>
        <v>24</v>
      </c>
      <c r="L36" s="5" t="s">
        <v>92</v>
      </c>
      <c r="S36" s="5" t="s">
        <v>26</v>
      </c>
      <c r="T36" s="103">
        <f>B61</f>
        <v>8</v>
      </c>
      <c r="U36" s="5" t="s">
        <v>92</v>
      </c>
    </row>
    <row r="37" spans="1:21" ht="12.75">
      <c r="A37" s="5" t="s">
        <v>4</v>
      </c>
      <c r="B37" s="100">
        <v>0.5</v>
      </c>
      <c r="C37" s="5"/>
      <c r="D37" s="5" t="s">
        <v>82</v>
      </c>
      <c r="E37" s="103">
        <f>B57</f>
        <v>17</v>
      </c>
      <c r="F37" s="5" t="s">
        <v>112</v>
      </c>
      <c r="G37" s="5" t="s">
        <v>74</v>
      </c>
      <c r="H37" s="103">
        <f>B49</f>
        <v>24</v>
      </c>
      <c r="I37" s="5" t="s">
        <v>92</v>
      </c>
      <c r="J37" s="5" t="s">
        <v>69</v>
      </c>
      <c r="K37" s="33">
        <f>B40</f>
        <v>350</v>
      </c>
      <c r="L37" s="5" t="s">
        <v>88</v>
      </c>
      <c r="S37" s="5" t="s">
        <v>25</v>
      </c>
      <c r="T37" s="33">
        <f>B60</f>
        <v>250</v>
      </c>
      <c r="U37" s="5" t="s">
        <v>88</v>
      </c>
    </row>
    <row r="38" spans="1:21" ht="12.75">
      <c r="A38" s="2" t="s">
        <v>1</v>
      </c>
      <c r="B38" s="100">
        <v>1</v>
      </c>
      <c r="C38" s="5"/>
      <c r="D38" s="5" t="s">
        <v>83</v>
      </c>
      <c r="E38" s="103">
        <f>B58</f>
        <v>3</v>
      </c>
      <c r="F38" s="5" t="s">
        <v>112</v>
      </c>
      <c r="G38" s="5" t="s">
        <v>59</v>
      </c>
      <c r="H38" s="28">
        <f>B23</f>
        <v>1</v>
      </c>
      <c r="J38" s="5" t="s">
        <v>75</v>
      </c>
      <c r="K38" s="103">
        <f>B50</f>
        <v>1</v>
      </c>
      <c r="L38" s="5" t="s">
        <v>15</v>
      </c>
      <c r="S38" s="5" t="s">
        <v>27</v>
      </c>
      <c r="T38" s="103">
        <f>B64</f>
        <v>1</v>
      </c>
      <c r="U38" s="5" t="s">
        <v>15</v>
      </c>
    </row>
    <row r="39" spans="1:20" ht="12.75">
      <c r="A39" s="131" t="s">
        <v>11</v>
      </c>
      <c r="B39" s="131"/>
      <c r="C39" s="131"/>
      <c r="D39" s="5" t="s">
        <v>107</v>
      </c>
      <c r="E39" s="40">
        <f>B33</f>
        <v>0.23</v>
      </c>
      <c r="G39" s="5" t="s">
        <v>107</v>
      </c>
      <c r="H39" s="40">
        <f>B33</f>
        <v>0.23</v>
      </c>
      <c r="J39" s="2" t="s">
        <v>31</v>
      </c>
      <c r="K39" s="28">
        <f>B18</f>
        <v>1</v>
      </c>
      <c r="S39" s="2" t="s">
        <v>31</v>
      </c>
      <c r="T39" s="28">
        <f>B18</f>
        <v>1</v>
      </c>
    </row>
    <row r="40" spans="1:20" ht="12.75">
      <c r="A40" s="5" t="s">
        <v>69</v>
      </c>
      <c r="B40" s="99">
        <v>350</v>
      </c>
      <c r="C40" s="5" t="s">
        <v>88</v>
      </c>
      <c r="D40" s="5" t="s">
        <v>108</v>
      </c>
      <c r="E40" s="40">
        <f>B34</f>
        <v>0.77</v>
      </c>
      <c r="G40" s="5" t="s">
        <v>108</v>
      </c>
      <c r="H40" s="40">
        <f>B34</f>
        <v>0.77</v>
      </c>
      <c r="J40" s="2" t="s">
        <v>34</v>
      </c>
      <c r="K40" s="28">
        <f>B19</f>
        <v>1</v>
      </c>
      <c r="S40" s="2" t="s">
        <v>34</v>
      </c>
      <c r="T40" s="28">
        <f>B19</f>
        <v>1</v>
      </c>
    </row>
    <row r="41" spans="1:20" ht="12.75">
      <c r="A41" s="5" t="s">
        <v>70</v>
      </c>
      <c r="B41" s="99">
        <v>350</v>
      </c>
      <c r="C41" s="5" t="s">
        <v>88</v>
      </c>
      <c r="D41" s="5" t="s">
        <v>41</v>
      </c>
      <c r="E41" s="27">
        <v>27.027027027027</v>
      </c>
      <c r="F41" s="5" t="s">
        <v>42</v>
      </c>
      <c r="G41" s="5" t="s">
        <v>41</v>
      </c>
      <c r="H41" s="27">
        <v>27.027027027027</v>
      </c>
      <c r="I41" s="5" t="s">
        <v>42</v>
      </c>
      <c r="J41" s="2" t="s">
        <v>35</v>
      </c>
      <c r="K41" s="28">
        <f>B20</f>
        <v>1</v>
      </c>
      <c r="S41" s="2" t="s">
        <v>35</v>
      </c>
      <c r="T41" s="28">
        <f>B20</f>
        <v>1</v>
      </c>
    </row>
    <row r="42" spans="1:20" ht="12.75">
      <c r="A42" s="5" t="s">
        <v>71</v>
      </c>
      <c r="B42" s="99">
        <v>350</v>
      </c>
      <c r="C42" s="5" t="s">
        <v>88</v>
      </c>
      <c r="D42" s="5" t="s">
        <v>43</v>
      </c>
      <c r="E42" s="26">
        <f>B17</f>
        <v>222.017577</v>
      </c>
      <c r="F42" s="5" t="s">
        <v>44</v>
      </c>
      <c r="G42" s="5" t="s">
        <v>43</v>
      </c>
      <c r="H42" s="26">
        <f>B17</f>
        <v>222.017577</v>
      </c>
      <c r="I42" s="5" t="s">
        <v>44</v>
      </c>
      <c r="J42" s="2" t="s">
        <v>37</v>
      </c>
      <c r="K42" s="28">
        <f>B21</f>
        <v>1</v>
      </c>
      <c r="S42" s="2" t="s">
        <v>37</v>
      </c>
      <c r="T42" s="28">
        <f>B21</f>
        <v>1</v>
      </c>
    </row>
    <row r="43" spans="1:20" ht="12.75">
      <c r="A43" s="5" t="s">
        <v>72</v>
      </c>
      <c r="B43" s="100">
        <v>24</v>
      </c>
      <c r="C43" s="5" t="s">
        <v>92</v>
      </c>
      <c r="D43" s="5" t="s">
        <v>45</v>
      </c>
      <c r="E43" s="103">
        <f>2.8*(10^(-15))</f>
        <v>2.8E-15</v>
      </c>
      <c r="G43" s="5" t="s">
        <v>45</v>
      </c>
      <c r="H43" s="103">
        <f>2.8*(10^(-15))</f>
        <v>2.8E-15</v>
      </c>
      <c r="J43" s="2" t="s">
        <v>38</v>
      </c>
      <c r="K43" s="28">
        <f>B22</f>
        <v>1</v>
      </c>
      <c r="S43" s="2" t="s">
        <v>38</v>
      </c>
      <c r="T43" s="28">
        <f>B22</f>
        <v>1</v>
      </c>
    </row>
    <row r="44" spans="1:21" ht="12.75">
      <c r="A44" s="5" t="s">
        <v>5</v>
      </c>
      <c r="B44" s="100">
        <v>6</v>
      </c>
      <c r="C44" s="5" t="s">
        <v>92</v>
      </c>
      <c r="J44" s="5" t="s">
        <v>41</v>
      </c>
      <c r="K44" s="27">
        <v>27.027027027027</v>
      </c>
      <c r="L44" s="5" t="s">
        <v>42</v>
      </c>
      <c r="S44" s="5" t="s">
        <v>41</v>
      </c>
      <c r="T44" s="27">
        <v>27.027027027027</v>
      </c>
      <c r="U44" s="5" t="s">
        <v>42</v>
      </c>
    </row>
    <row r="45" spans="1:21" ht="12.75">
      <c r="A45" s="5" t="s">
        <v>7</v>
      </c>
      <c r="B45" s="100">
        <v>6</v>
      </c>
      <c r="C45" s="5" t="s">
        <v>92</v>
      </c>
      <c r="J45" s="5" t="s">
        <v>43</v>
      </c>
      <c r="K45" s="26">
        <f>B17</f>
        <v>222.017577</v>
      </c>
      <c r="L45" s="5" t="s">
        <v>44</v>
      </c>
      <c r="S45" s="5" t="s">
        <v>43</v>
      </c>
      <c r="T45" s="26">
        <f>B17</f>
        <v>222.017577</v>
      </c>
      <c r="U45" s="5" t="s">
        <v>44</v>
      </c>
    </row>
    <row r="46" spans="1:20" ht="12.75">
      <c r="A46" s="5" t="s">
        <v>6</v>
      </c>
      <c r="B46" s="100">
        <v>10</v>
      </c>
      <c r="C46" s="5" t="s">
        <v>92</v>
      </c>
      <c r="J46" s="5" t="s">
        <v>45</v>
      </c>
      <c r="K46" s="103">
        <f>2.8*(10^(-15))</f>
        <v>2.8E-15</v>
      </c>
      <c r="S46" s="5" t="s">
        <v>45</v>
      </c>
      <c r="T46" s="103">
        <f>2.8*(10^(-15))</f>
        <v>2.8E-15</v>
      </c>
    </row>
    <row r="47" spans="1:20" ht="12.75">
      <c r="A47" s="5" t="s">
        <v>8</v>
      </c>
      <c r="B47" s="100">
        <v>10</v>
      </c>
      <c r="C47" s="5" t="s">
        <v>92</v>
      </c>
      <c r="J47" s="5" t="s">
        <v>45</v>
      </c>
      <c r="K47" s="103">
        <f>2.8*(10^(-12))</f>
        <v>2.7999999999999998E-12</v>
      </c>
      <c r="S47" s="5" t="s">
        <v>45</v>
      </c>
      <c r="T47" s="103">
        <f>2.8*(10^(-12))</f>
        <v>2.7999999999999998E-12</v>
      </c>
    </row>
    <row r="48" spans="1:3" ht="12.75">
      <c r="A48" s="5" t="s">
        <v>73</v>
      </c>
      <c r="B48" s="100">
        <v>24</v>
      </c>
      <c r="C48" s="5" t="s">
        <v>92</v>
      </c>
    </row>
    <row r="49" spans="1:3" ht="12.75">
      <c r="A49" s="5" t="s">
        <v>74</v>
      </c>
      <c r="B49" s="100">
        <v>24</v>
      </c>
      <c r="C49" s="5" t="s">
        <v>92</v>
      </c>
    </row>
    <row r="50" spans="1:3" ht="12.75">
      <c r="A50" s="5" t="s">
        <v>75</v>
      </c>
      <c r="B50" s="100">
        <v>1</v>
      </c>
      <c r="C50" s="5" t="s">
        <v>15</v>
      </c>
    </row>
    <row r="51" spans="1:3" ht="12.75">
      <c r="A51" s="5" t="s">
        <v>76</v>
      </c>
      <c r="B51" s="100">
        <v>6</v>
      </c>
      <c r="C51" s="5" t="s">
        <v>15</v>
      </c>
    </row>
    <row r="52" spans="1:3" ht="12.75">
      <c r="A52" s="5" t="s">
        <v>77</v>
      </c>
      <c r="B52" s="100">
        <v>20</v>
      </c>
      <c r="C52" s="5" t="s">
        <v>15</v>
      </c>
    </row>
    <row r="53" spans="1:3" ht="12.75">
      <c r="A53" s="5" t="s">
        <v>78</v>
      </c>
      <c r="B53" s="100">
        <v>16</v>
      </c>
      <c r="C53" s="5" t="s">
        <v>33</v>
      </c>
    </row>
    <row r="54" spans="1:3" ht="12.75">
      <c r="A54" s="5" t="s">
        <v>79</v>
      </c>
      <c r="B54" s="100">
        <v>49</v>
      </c>
      <c r="C54" s="5" t="s">
        <v>33</v>
      </c>
    </row>
    <row r="55" spans="1:3" ht="12.75">
      <c r="A55" s="5" t="s">
        <v>80</v>
      </c>
      <c r="B55" s="100">
        <v>10</v>
      </c>
      <c r="C55" s="5" t="s">
        <v>24</v>
      </c>
    </row>
    <row r="56" spans="1:3" ht="12.75">
      <c r="A56" s="5" t="s">
        <v>81</v>
      </c>
      <c r="B56" s="100">
        <v>20</v>
      </c>
      <c r="C56" s="5" t="s">
        <v>24</v>
      </c>
    </row>
    <row r="57" spans="1:3" ht="12.75">
      <c r="A57" s="5" t="s">
        <v>82</v>
      </c>
      <c r="B57" s="100">
        <v>17</v>
      </c>
      <c r="C57" s="5" t="s">
        <v>112</v>
      </c>
    </row>
    <row r="58" spans="1:3" ht="12.75">
      <c r="A58" s="5" t="s">
        <v>83</v>
      </c>
      <c r="B58" s="100">
        <v>3</v>
      </c>
      <c r="C58" s="5" t="s">
        <v>112</v>
      </c>
    </row>
    <row r="59" spans="1:3" ht="12.75">
      <c r="A59" s="130" t="s">
        <v>58</v>
      </c>
      <c r="B59" s="130"/>
      <c r="C59" s="130"/>
    </row>
    <row r="60" spans="1:3" ht="12.75">
      <c r="A60" s="5" t="s">
        <v>25</v>
      </c>
      <c r="B60" s="99">
        <v>250</v>
      </c>
      <c r="C60" s="5" t="s">
        <v>88</v>
      </c>
    </row>
    <row r="61" spans="1:3" ht="12.75">
      <c r="A61" s="5" t="s">
        <v>26</v>
      </c>
      <c r="B61" s="100">
        <v>8</v>
      </c>
      <c r="C61" s="5" t="s">
        <v>92</v>
      </c>
    </row>
    <row r="62" spans="1:3" ht="12.75">
      <c r="A62" s="5" t="s">
        <v>28</v>
      </c>
      <c r="B62" s="100">
        <v>4</v>
      </c>
      <c r="C62" s="5" t="s">
        <v>92</v>
      </c>
    </row>
    <row r="63" spans="1:3" ht="12.75">
      <c r="A63" s="5" t="s">
        <v>30</v>
      </c>
      <c r="B63" s="100">
        <v>4</v>
      </c>
      <c r="C63" s="5" t="s">
        <v>92</v>
      </c>
    </row>
    <row r="64" spans="1:3" ht="12.75">
      <c r="A64" s="5" t="s">
        <v>27</v>
      </c>
      <c r="B64" s="100">
        <v>1</v>
      </c>
      <c r="C64" s="5" t="s">
        <v>15</v>
      </c>
    </row>
    <row r="65" spans="1:3" ht="12.75">
      <c r="A65" s="5" t="s">
        <v>32</v>
      </c>
      <c r="B65" s="100">
        <v>49</v>
      </c>
      <c r="C65" s="5" t="s">
        <v>33</v>
      </c>
    </row>
    <row r="66" spans="1:3" ht="12.75">
      <c r="A66" s="5" t="s">
        <v>23</v>
      </c>
      <c r="B66" s="100">
        <v>60</v>
      </c>
      <c r="C66" s="5" t="s">
        <v>24</v>
      </c>
    </row>
    <row r="67" spans="1:3" ht="12.75">
      <c r="A67" s="5" t="s">
        <v>36</v>
      </c>
      <c r="B67" s="100">
        <v>3</v>
      </c>
      <c r="C67" s="5" t="s">
        <v>112</v>
      </c>
    </row>
  </sheetData>
  <sheetProtection password="BBC6" sheet="1" objects="1" scenarios="1" formatColumns="0" formatRows="0"/>
  <mergeCells count="10">
    <mergeCell ref="A59:C59"/>
    <mergeCell ref="D1:F1"/>
    <mergeCell ref="G1:I1"/>
    <mergeCell ref="S1:U1"/>
    <mergeCell ref="J1:L1"/>
    <mergeCell ref="M1:O1"/>
    <mergeCell ref="P1:R1"/>
    <mergeCell ref="A1:C1"/>
    <mergeCell ref="A2:C5"/>
    <mergeCell ref="A39:C3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65"/>
  <sheetViews>
    <sheetView zoomScale="90" zoomScaleNormal="90" zoomScalePageLayoutView="0" workbookViewId="0" topLeftCell="A1">
      <pane xSplit="3" topLeftCell="D1" activePane="topRight" state="frozen"/>
      <selection pane="topLeft" activeCell="A1" sqref="A1"/>
      <selection pane="topRight" activeCell="D1" sqref="D1:F1"/>
    </sheetView>
  </sheetViews>
  <sheetFormatPr defaultColWidth="9.140625" defaultRowHeight="12.75"/>
  <cols>
    <col min="1" max="1" width="13.7109375" style="4" bestFit="1" customWidth="1"/>
    <col min="2" max="2" width="9.28125" style="4" bestFit="1" customWidth="1"/>
    <col min="3" max="3" width="21.00390625" style="4" bestFit="1" customWidth="1"/>
    <col min="4" max="4" width="10.57421875" style="5" bestFit="1" customWidth="1"/>
    <col min="5" max="5" width="9.28125" style="5" bestFit="1" customWidth="1"/>
    <col min="6" max="6" width="20.57421875" style="5" bestFit="1" customWidth="1"/>
    <col min="7" max="7" width="11.57421875" style="5" bestFit="1" customWidth="1"/>
    <col min="8" max="8" width="9.28125" style="5" bestFit="1" customWidth="1"/>
    <col min="9" max="9" width="19.421875" style="5" bestFit="1" customWidth="1"/>
    <col min="10" max="10" width="13.7109375" style="5" bestFit="1" customWidth="1"/>
    <col min="11" max="11" width="9.28125" style="5" bestFit="1" customWidth="1"/>
    <col min="12" max="12" width="21.421875" style="5" bestFit="1" customWidth="1"/>
    <col min="13" max="13" width="8.7109375" style="5" bestFit="1" customWidth="1"/>
    <col min="14" max="14" width="9.28125" style="103" bestFit="1" customWidth="1"/>
    <col min="15" max="15" width="20.57421875" style="5" bestFit="1" customWidth="1"/>
    <col min="16" max="16" width="9.421875" style="5" bestFit="1" customWidth="1"/>
    <col min="17" max="17" width="9.28125" style="5" bestFit="1" customWidth="1"/>
    <col min="18" max="18" width="20.57421875" style="5" bestFit="1" customWidth="1"/>
    <col min="19" max="19" width="13.7109375" style="5" bestFit="1" customWidth="1"/>
    <col min="20" max="20" width="9.28125" style="5" bestFit="1" customWidth="1"/>
    <col min="21" max="21" width="21.421875" style="5" bestFit="1" customWidth="1"/>
    <col min="22" max="16384" width="9.140625" style="3" customWidth="1"/>
  </cols>
  <sheetData>
    <row r="1" spans="1:21" ht="21.75" thickBot="1" thickTop="1">
      <c r="A1" s="138" t="s">
        <v>10</v>
      </c>
      <c r="B1" s="139"/>
      <c r="C1" s="139"/>
      <c r="D1" s="132" t="s">
        <v>93</v>
      </c>
      <c r="E1" s="133"/>
      <c r="F1" s="134"/>
      <c r="G1" s="132" t="s">
        <v>97</v>
      </c>
      <c r="H1" s="133"/>
      <c r="I1" s="134"/>
      <c r="J1" s="132" t="s">
        <v>98</v>
      </c>
      <c r="K1" s="133"/>
      <c r="L1" s="134"/>
      <c r="M1" s="135" t="s">
        <v>113</v>
      </c>
      <c r="N1" s="136"/>
      <c r="O1" s="137"/>
      <c r="P1" s="135" t="s">
        <v>114</v>
      </c>
      <c r="Q1" s="136"/>
      <c r="R1" s="137"/>
      <c r="S1" s="135" t="s">
        <v>115</v>
      </c>
      <c r="T1" s="136"/>
      <c r="U1" s="137"/>
    </row>
    <row r="2" spans="1:21" ht="15.75" customHeight="1" thickTop="1">
      <c r="A2" s="140" t="s">
        <v>46</v>
      </c>
      <c r="B2" s="141"/>
      <c r="C2" s="142"/>
      <c r="D2" s="94" t="s">
        <v>94</v>
      </c>
      <c r="E2" s="93">
        <f>(E11*E12*E14)/(((1-EXP(-E13*E12))/(E13*E12))*E16*E17*E23*E19*E20)</f>
        <v>0.024137797080215854</v>
      </c>
      <c r="F2" s="92" t="s">
        <v>125</v>
      </c>
      <c r="G2" s="91"/>
      <c r="H2" s="93">
        <f>(H20*H21*H22)/(H24*H25*H29*H27*H28)</f>
        <v>0.004375154770517049</v>
      </c>
      <c r="I2" s="90" t="s">
        <v>126</v>
      </c>
      <c r="J2" s="89" t="s">
        <v>99</v>
      </c>
      <c r="K2" s="93">
        <f>(K17*K18*K19)/(K21*K22*K39*K27*K28*K29*K30*K31*(K36/24)*(K37/365))</f>
        <v>562.2762537825233</v>
      </c>
      <c r="L2" s="90" t="s">
        <v>127</v>
      </c>
      <c r="M2" s="88" t="s">
        <v>94</v>
      </c>
      <c r="N2" s="87">
        <f>(N11*N12*N14)/(((1-EXP(-N13*N12))/(N13*N12))*N16*N17*N23*N19*N20*N24)</f>
        <v>0.02688072856660403</v>
      </c>
      <c r="O2" s="86" t="s">
        <v>125</v>
      </c>
      <c r="P2" s="85"/>
      <c r="Q2" s="87">
        <f>(Q20*Q21*Q22)/(Q24*Q25*Q29*Q27*Q28*Q31*(1/24)*Q30)</f>
        <v>0.0043751547705170495</v>
      </c>
      <c r="R2" s="86" t="s">
        <v>126</v>
      </c>
      <c r="S2" s="25" t="s">
        <v>99</v>
      </c>
      <c r="T2" s="87">
        <f>(T17*T18*T19)/(T21*T22*T39*T27*T28*T29*T30*T31*(T36/24)*(T37/365))</f>
        <v>562.2762537825233</v>
      </c>
      <c r="U2" s="24" t="s">
        <v>127</v>
      </c>
    </row>
    <row r="3" spans="1:21" ht="12.75">
      <c r="A3" s="143"/>
      <c r="B3" s="144"/>
      <c r="C3" s="145"/>
      <c r="D3" s="84" t="s">
        <v>95</v>
      </c>
      <c r="E3" s="83">
        <f>((E11*E12*E14)/(((1-EXP(-E13*E12))/(E13*E12))*E16*E18*E19*E20*E21*E22*E24*(1/365)))</f>
        <v>313.2662061637388</v>
      </c>
      <c r="F3" s="82" t="s">
        <v>128</v>
      </c>
      <c r="G3" s="81" t="s">
        <v>12</v>
      </c>
      <c r="H3" s="83">
        <f>((H20*H21*H22)/(H24*H26*H38*H27*H28*(H35/24)*(H32/365)))</f>
        <v>0.12698241006750824</v>
      </c>
      <c r="I3" s="80" t="s">
        <v>129</v>
      </c>
      <c r="J3" s="81" t="s">
        <v>100</v>
      </c>
      <c r="K3" s="83">
        <f>(K17*K18*K19)/(K21*K26*K39*K27*K28*K29*K30*K32*(K36/24)*(K37/365))</f>
        <v>510.4134351422328</v>
      </c>
      <c r="L3" s="80" t="s">
        <v>128</v>
      </c>
      <c r="M3" s="79" t="s">
        <v>95</v>
      </c>
      <c r="N3" s="78">
        <f>(N11*N12*N14)/(((1-EXP(-N13*N12))/(N13*N12))*N16*N18*N19*N20*N21*N22*N27*(1/24)*N24*(1/365))</f>
        <v>1503.6777895859461</v>
      </c>
      <c r="O3" s="77" t="s">
        <v>128</v>
      </c>
      <c r="P3" s="76" t="s">
        <v>12</v>
      </c>
      <c r="Q3" s="78">
        <f>(Q20*Q21*Q22)/(Q24*Q26*Q32*Q27*Q28*Q31*(1/24)*Q30*(1/365))</f>
        <v>0.12698241006750824</v>
      </c>
      <c r="R3" s="77" t="s">
        <v>129</v>
      </c>
      <c r="S3" s="76" t="s">
        <v>100</v>
      </c>
      <c r="T3" s="78">
        <f>(T17*T18*T19)/(T21*T26*T39*T27*T28*T29*T30*T32*(T36/24)*(T37/365))</f>
        <v>510.4134351422328</v>
      </c>
      <c r="U3" s="23" t="s">
        <v>128</v>
      </c>
    </row>
    <row r="4" spans="1:21" ht="12.75">
      <c r="A4" s="143"/>
      <c r="B4" s="144"/>
      <c r="C4" s="145"/>
      <c r="D4" s="75" t="s">
        <v>96</v>
      </c>
      <c r="E4" s="74">
        <f>(1/((1/E2)+(1/E3)))</f>
        <v>0.02413593735724923</v>
      </c>
      <c r="F4" s="73" t="s">
        <v>128</v>
      </c>
      <c r="G4" s="72"/>
      <c r="H4" s="83">
        <f>(1/((1/H2)+(1/H3)))</f>
        <v>0.004229430546034189</v>
      </c>
      <c r="I4" s="80" t="s">
        <v>130</v>
      </c>
      <c r="J4" s="81" t="s">
        <v>101</v>
      </c>
      <c r="K4" s="83">
        <f>(K17*K18*K19)/(K21*K23*K39*K27*K28*K29*K30*K33*(K36/24)*(K37/365))</f>
        <v>658.2697054430755</v>
      </c>
      <c r="L4" s="80" t="s">
        <v>127</v>
      </c>
      <c r="M4" s="79" t="s">
        <v>96</v>
      </c>
      <c r="N4" s="78">
        <f>(1/((1/N2)+(1/N3)))</f>
        <v>0.026880248037692643</v>
      </c>
      <c r="O4" s="16" t="s">
        <v>128</v>
      </c>
      <c r="P4" s="17"/>
      <c r="Q4" s="71">
        <f>(1/((1/Q2)+(1/Q3)))</f>
        <v>0.00422943054603419</v>
      </c>
      <c r="R4" s="77" t="s">
        <v>130</v>
      </c>
      <c r="S4" s="76" t="s">
        <v>101</v>
      </c>
      <c r="T4" s="78">
        <f>(T17*T18*T19)/(T21*T23*T39*T27*T28*T29*T30*T33*(T36/24)*(T37/365))</f>
        <v>658.2697054430755</v>
      </c>
      <c r="U4" s="23" t="s">
        <v>127</v>
      </c>
    </row>
    <row r="5" spans="1:21" ht="13.5" thickBot="1">
      <c r="A5" s="146"/>
      <c r="B5" s="147"/>
      <c r="C5" s="148"/>
      <c r="D5" s="70" t="s">
        <v>94</v>
      </c>
      <c r="E5" s="110">
        <f>E2/E41</f>
        <v>0.0008930984919679874</v>
      </c>
      <c r="F5" s="69" t="s">
        <v>131</v>
      </c>
      <c r="G5" s="68"/>
      <c r="H5" s="110">
        <f>H20/(H25*H29*H27*H28)</f>
        <v>0.004371647407510627</v>
      </c>
      <c r="I5" s="67" t="s">
        <v>126</v>
      </c>
      <c r="J5" s="81" t="s">
        <v>102</v>
      </c>
      <c r="K5" s="83">
        <f>(K17*K18*K19)/(K21*K24*K39*K27*K28*K29*K30*K34*(K36/24)*(K37/365))</f>
        <v>353.3948537314632</v>
      </c>
      <c r="L5" s="80" t="s">
        <v>127</v>
      </c>
      <c r="M5" s="66" t="s">
        <v>94</v>
      </c>
      <c r="N5" s="65">
        <f>N2/N33</f>
        <v>0.0009945869569643502</v>
      </c>
      <c r="O5" s="64" t="s">
        <v>131</v>
      </c>
      <c r="P5" s="63"/>
      <c r="Q5" s="78">
        <f>(Q20)/(Q25*Q29*Q27*Q28*Q31*(1/24)*Q30)</f>
        <v>0.004371647407510627</v>
      </c>
      <c r="R5" s="62" t="s">
        <v>126</v>
      </c>
      <c r="S5" s="76" t="s">
        <v>102</v>
      </c>
      <c r="T5" s="78">
        <f>(T17*T18*T19)/(T21*T24*T39*T27*T28*T29*T30*T34*(T36/24)*(T37/365))</f>
        <v>353.3948537314632</v>
      </c>
      <c r="U5" s="23" t="s">
        <v>127</v>
      </c>
    </row>
    <row r="6" spans="1:21" ht="13.5" thickTop="1">
      <c r="A6" s="5" t="s">
        <v>61</v>
      </c>
      <c r="B6" s="100">
        <v>1</v>
      </c>
      <c r="C6" s="5" t="s">
        <v>63</v>
      </c>
      <c r="D6" s="84" t="s">
        <v>95</v>
      </c>
      <c r="E6" s="83">
        <f>E3/E41</f>
        <v>11.590849628058347</v>
      </c>
      <c r="F6" s="82" t="s">
        <v>131</v>
      </c>
      <c r="G6" s="81" t="s">
        <v>13</v>
      </c>
      <c r="H6" s="83">
        <f>H20/(H26*H38*H27*H28*(H35/24)*(H32/365))</f>
        <v>0.1268806140326483</v>
      </c>
      <c r="I6" s="80" t="s">
        <v>129</v>
      </c>
      <c r="J6" s="81" t="s">
        <v>103</v>
      </c>
      <c r="K6" s="83">
        <f>(K17*K18*K19)/(K21*K25*K39*K27*K28*K29*K30*K35*(K36/24)*(K37/365))</f>
        <v>455.2471605288841</v>
      </c>
      <c r="L6" s="80" t="s">
        <v>127</v>
      </c>
      <c r="M6" s="79" t="s">
        <v>95</v>
      </c>
      <c r="N6" s="78">
        <f>N3/N33</f>
        <v>55.63607821468006</v>
      </c>
      <c r="O6" s="77" t="s">
        <v>131</v>
      </c>
      <c r="P6" s="76" t="s">
        <v>13</v>
      </c>
      <c r="Q6" s="78">
        <f>(Q20)/(Q26*Q32*Q27*Q28*Q31*(1/24)*Q30*(1/365))</f>
        <v>0.12688061403264828</v>
      </c>
      <c r="R6" s="77" t="s">
        <v>129</v>
      </c>
      <c r="S6" s="22" t="s">
        <v>103</v>
      </c>
      <c r="T6" s="71">
        <f>(T17*T18*T19)/(T21*T25*T39*T27*T28*T29*T30*T35*(T36/24)*(T37/365))</f>
        <v>455.2471605288841</v>
      </c>
      <c r="U6" s="23" t="s">
        <v>127</v>
      </c>
    </row>
    <row r="7" spans="1:21" ht="13.5" thickBot="1">
      <c r="A7" s="2" t="s">
        <v>51</v>
      </c>
      <c r="B7" s="117">
        <v>0.36297</v>
      </c>
      <c r="C7" s="5" t="s">
        <v>16</v>
      </c>
      <c r="D7" s="75" t="s">
        <v>96</v>
      </c>
      <c r="E7" s="74">
        <f>(1/((1/E5)+(1/E6)))</f>
        <v>0.0008930296822182223</v>
      </c>
      <c r="F7" s="73" t="s">
        <v>131</v>
      </c>
      <c r="G7" s="61"/>
      <c r="H7" s="60">
        <f>(1/((1/H5)+(1/H6)))</f>
        <v>0.004226040003524619</v>
      </c>
      <c r="I7" s="80" t="s">
        <v>130</v>
      </c>
      <c r="J7" s="59" t="s">
        <v>99</v>
      </c>
      <c r="K7" s="110">
        <f>K2/K40</f>
        <v>20.804221389953383</v>
      </c>
      <c r="L7" s="58" t="s">
        <v>132</v>
      </c>
      <c r="M7" s="57" t="s">
        <v>96</v>
      </c>
      <c r="N7" s="71">
        <f>(1/((1/N5)+(1/N6)))</f>
        <v>0.000994569177394629</v>
      </c>
      <c r="O7" s="16" t="s">
        <v>131</v>
      </c>
      <c r="P7" s="63"/>
      <c r="Q7" s="78">
        <f>(1/((1/Q5)+(1/Q6)))</f>
        <v>0.004226040003524619</v>
      </c>
      <c r="R7" s="77" t="s">
        <v>130</v>
      </c>
      <c r="S7" s="76" t="s">
        <v>99</v>
      </c>
      <c r="T7" s="78">
        <f>T2/T40</f>
        <v>20.804221389953383</v>
      </c>
      <c r="U7" s="21" t="s">
        <v>132</v>
      </c>
    </row>
    <row r="8" spans="1:21" ht="13.5" thickTop="1">
      <c r="A8" s="2" t="s">
        <v>118</v>
      </c>
      <c r="B8" s="116">
        <v>0.0008806</v>
      </c>
      <c r="C8" s="2" t="s">
        <v>16</v>
      </c>
      <c r="D8" s="70" t="s">
        <v>94</v>
      </c>
      <c r="E8" s="110">
        <f>E2*E15*E42*E43</f>
        <v>7.094890281619671E-12</v>
      </c>
      <c r="F8" s="56" t="s">
        <v>133</v>
      </c>
      <c r="G8" s="55"/>
      <c r="H8" s="93">
        <f>H2/H41</f>
        <v>0.00016188072650913097</v>
      </c>
      <c r="I8" s="90" t="s">
        <v>134</v>
      </c>
      <c r="J8" s="81" t="s">
        <v>100</v>
      </c>
      <c r="K8" s="83">
        <f>K3/K40</f>
        <v>18.885297100262633</v>
      </c>
      <c r="L8" s="80" t="s">
        <v>131</v>
      </c>
      <c r="M8" s="79" t="s">
        <v>94</v>
      </c>
      <c r="N8" s="78">
        <f>N2*N15*N34*N35</f>
        <v>7.90112781362191E-12</v>
      </c>
      <c r="O8" s="54" t="s">
        <v>133</v>
      </c>
      <c r="P8" s="85"/>
      <c r="Q8" s="87">
        <f>Q2/Q33</f>
        <v>0.000161880726509131</v>
      </c>
      <c r="R8" s="86" t="s">
        <v>134</v>
      </c>
      <c r="S8" s="76" t="s">
        <v>100</v>
      </c>
      <c r="T8" s="78">
        <f>T3/T40</f>
        <v>18.885297100262633</v>
      </c>
      <c r="U8" s="23" t="s">
        <v>131</v>
      </c>
    </row>
    <row r="9" spans="1:21" ht="12.75">
      <c r="A9" s="2" t="s">
        <v>119</v>
      </c>
      <c r="B9" s="116">
        <v>0.0007548</v>
      </c>
      <c r="C9" s="2" t="s">
        <v>16</v>
      </c>
      <c r="D9" s="84" t="s">
        <v>95</v>
      </c>
      <c r="E9" s="83">
        <f>E3*E15*E42*E43</f>
        <v>9.207921312308501E-08</v>
      </c>
      <c r="F9" s="53" t="s">
        <v>133</v>
      </c>
      <c r="G9" s="81" t="s">
        <v>12</v>
      </c>
      <c r="H9" s="83">
        <f>H3/H41</f>
        <v>0.0046983491724978095</v>
      </c>
      <c r="I9" s="80" t="s">
        <v>135</v>
      </c>
      <c r="J9" s="81" t="s">
        <v>101</v>
      </c>
      <c r="K9" s="83">
        <f>K4/K40</f>
        <v>24.355979101393817</v>
      </c>
      <c r="L9" s="80" t="s">
        <v>132</v>
      </c>
      <c r="M9" s="79" t="s">
        <v>95</v>
      </c>
      <c r="N9" s="78">
        <f>N3*N15*N34*N35</f>
        <v>4.4198022299080806E-07</v>
      </c>
      <c r="O9" s="52" t="s">
        <v>133</v>
      </c>
      <c r="P9" s="76" t="s">
        <v>12</v>
      </c>
      <c r="Q9" s="78">
        <f>Q3/Q33</f>
        <v>0.0046983491724978095</v>
      </c>
      <c r="R9" s="77" t="s">
        <v>135</v>
      </c>
      <c r="S9" s="76" t="s">
        <v>101</v>
      </c>
      <c r="T9" s="78">
        <f>T4/T40</f>
        <v>24.355979101393817</v>
      </c>
      <c r="U9" s="23" t="s">
        <v>132</v>
      </c>
    </row>
    <row r="10" spans="1:21" ht="13.5" thickBot="1">
      <c r="A10" s="1" t="s">
        <v>48</v>
      </c>
      <c r="B10" s="116">
        <v>0.0371732</v>
      </c>
      <c r="C10" s="2" t="s">
        <v>84</v>
      </c>
      <c r="D10" s="51" t="s">
        <v>96</v>
      </c>
      <c r="E10" s="60">
        <f>(1/((1/E8)+(1/E9)))</f>
        <v>7.094343648040866E-12</v>
      </c>
      <c r="F10" s="50" t="s">
        <v>133</v>
      </c>
      <c r="G10" s="72"/>
      <c r="H10" s="83">
        <f>(1/((1/H8)+(1/H9)))</f>
        <v>0.0001564889302032652</v>
      </c>
      <c r="I10" s="80" t="s">
        <v>136</v>
      </c>
      <c r="J10" s="81" t="s">
        <v>102</v>
      </c>
      <c r="K10" s="83">
        <f>K5/K40</f>
        <v>13.07560958806415</v>
      </c>
      <c r="L10" s="80" t="s">
        <v>132</v>
      </c>
      <c r="M10" s="49" t="s">
        <v>96</v>
      </c>
      <c r="N10" s="48">
        <f>(1/((1/N8)+(1/N9)))</f>
        <v>7.900986570413506E-12</v>
      </c>
      <c r="O10" s="47" t="s">
        <v>133</v>
      </c>
      <c r="P10" s="17"/>
      <c r="Q10" s="71">
        <f>(1/((1/Q8)+(1/Q9)))</f>
        <v>0.0001564889302032652</v>
      </c>
      <c r="R10" s="16" t="s">
        <v>136</v>
      </c>
      <c r="S10" s="76" t="s">
        <v>102</v>
      </c>
      <c r="T10" s="78">
        <f>T5/T40</f>
        <v>13.07560958806415</v>
      </c>
      <c r="U10" s="23" t="s">
        <v>132</v>
      </c>
    </row>
    <row r="11" spans="1:21" ht="13.5" thickTop="1">
      <c r="A11" s="1" t="s">
        <v>54</v>
      </c>
      <c r="B11" s="116">
        <v>0.0254842</v>
      </c>
      <c r="C11" s="2" t="s">
        <v>85</v>
      </c>
      <c r="D11" s="5" t="s">
        <v>61</v>
      </c>
      <c r="E11" s="103">
        <f>B6</f>
        <v>1</v>
      </c>
      <c r="F11" s="5" t="s">
        <v>63</v>
      </c>
      <c r="G11" s="68"/>
      <c r="H11" s="110">
        <f>H5/H41</f>
        <v>0.00016175095407789335</v>
      </c>
      <c r="I11" s="58" t="s">
        <v>134</v>
      </c>
      <c r="J11" s="81" t="s">
        <v>103</v>
      </c>
      <c r="K11" s="83">
        <f>K6/K40</f>
        <v>16.84414493956873</v>
      </c>
      <c r="L11" s="80" t="s">
        <v>132</v>
      </c>
      <c r="M11" s="5" t="s">
        <v>61</v>
      </c>
      <c r="N11" s="103">
        <f>B6</f>
        <v>1</v>
      </c>
      <c r="O11" s="5" t="s">
        <v>63</v>
      </c>
      <c r="P11" s="63"/>
      <c r="Q11" s="78">
        <f>Q5/Q33</f>
        <v>0.00016175095407789335</v>
      </c>
      <c r="R11" s="77" t="s">
        <v>134</v>
      </c>
      <c r="S11" s="22" t="s">
        <v>103</v>
      </c>
      <c r="T11" s="71">
        <f>T6/T40</f>
        <v>16.84414493956873</v>
      </c>
      <c r="U11" s="23" t="s">
        <v>132</v>
      </c>
    </row>
    <row r="12" spans="1:21" ht="15.75">
      <c r="A12" s="1" t="s">
        <v>49</v>
      </c>
      <c r="B12" s="116">
        <v>0.0183064</v>
      </c>
      <c r="C12" s="2" t="s">
        <v>84</v>
      </c>
      <c r="D12" s="2" t="s">
        <v>137</v>
      </c>
      <c r="E12" s="103">
        <f>B65</f>
        <v>1</v>
      </c>
      <c r="F12" s="5" t="s">
        <v>109</v>
      </c>
      <c r="G12" s="46" t="s">
        <v>13</v>
      </c>
      <c r="H12" s="83">
        <f>H6/H41</f>
        <v>0.004694582719207992</v>
      </c>
      <c r="I12" s="80" t="s">
        <v>135</v>
      </c>
      <c r="J12" s="59" t="s">
        <v>99</v>
      </c>
      <c r="K12" s="110">
        <f>K2*K20*K41*K43</f>
        <v>0.00016527143364780767</v>
      </c>
      <c r="L12" s="58" t="s">
        <v>138</v>
      </c>
      <c r="M12" s="2" t="s">
        <v>139</v>
      </c>
      <c r="N12" s="103">
        <f>B65</f>
        <v>1</v>
      </c>
      <c r="O12" s="5" t="s">
        <v>109</v>
      </c>
      <c r="P12" s="76" t="s">
        <v>13</v>
      </c>
      <c r="Q12" s="78">
        <f>Q6/Q33</f>
        <v>0.004694582719207991</v>
      </c>
      <c r="R12" s="77" t="s">
        <v>135</v>
      </c>
      <c r="S12" s="76" t="s">
        <v>99</v>
      </c>
      <c r="T12" s="78">
        <f>T2*T20*T41*T43</f>
        <v>0.00016527143364780767</v>
      </c>
      <c r="U12" s="21" t="s">
        <v>138</v>
      </c>
    </row>
    <row r="13" spans="1:21" ht="13.5" thickBot="1">
      <c r="A13" s="1" t="s">
        <v>50</v>
      </c>
      <c r="B13" s="116">
        <v>0.034558</v>
      </c>
      <c r="C13" s="2" t="s">
        <v>84</v>
      </c>
      <c r="D13" s="2" t="s">
        <v>62</v>
      </c>
      <c r="E13" s="103">
        <f>B34</f>
        <v>0.38</v>
      </c>
      <c r="G13" s="45"/>
      <c r="H13" s="60">
        <f>(1/((1/H11)+(1/H12)))</f>
        <v>0.00015636348013041106</v>
      </c>
      <c r="I13" s="80" t="s">
        <v>136</v>
      </c>
      <c r="J13" s="81" t="s">
        <v>100</v>
      </c>
      <c r="K13" s="83">
        <f>K3*K20*K41*K42</f>
        <v>1.5002725014897491E-07</v>
      </c>
      <c r="L13" s="80" t="s">
        <v>133</v>
      </c>
      <c r="M13" s="2" t="s">
        <v>1</v>
      </c>
      <c r="N13" s="103">
        <f>B34</f>
        <v>0.38</v>
      </c>
      <c r="P13" s="63"/>
      <c r="Q13" s="48">
        <f>(1/((1/Q11)+(1/Q12)))</f>
        <v>0.00015636348013041106</v>
      </c>
      <c r="R13" s="44" t="s">
        <v>136</v>
      </c>
      <c r="S13" s="76" t="s">
        <v>100</v>
      </c>
      <c r="T13" s="78">
        <f>T3*T20*T41*T42</f>
        <v>1.5002725014897491E-07</v>
      </c>
      <c r="U13" s="23" t="s">
        <v>133</v>
      </c>
    </row>
    <row r="14" spans="1:21" ht="13.5" thickTop="1">
      <c r="A14" s="1" t="s">
        <v>52</v>
      </c>
      <c r="B14" s="116">
        <v>0.0371732</v>
      </c>
      <c r="C14" s="2" t="s">
        <v>84</v>
      </c>
      <c r="D14" s="2" t="s">
        <v>0</v>
      </c>
      <c r="E14" s="43">
        <f>0.693/E15</f>
        <v>0.0016041666666666665</v>
      </c>
      <c r="G14" s="42"/>
      <c r="H14" s="93">
        <f>H2*H23*H42*H43</f>
        <v>1.2860014921314338E-12</v>
      </c>
      <c r="I14" s="90" t="s">
        <v>140</v>
      </c>
      <c r="J14" s="81" t="s">
        <v>101</v>
      </c>
      <c r="K14" s="83">
        <f>K4*K20*K41*K43</f>
        <v>0.00019348705767605843</v>
      </c>
      <c r="L14" s="80" t="s">
        <v>138</v>
      </c>
      <c r="M14" s="2" t="s">
        <v>0</v>
      </c>
      <c r="N14" s="43">
        <f>0.693/N15</f>
        <v>0.0016041666666666665</v>
      </c>
      <c r="P14" s="85"/>
      <c r="Q14" s="87">
        <f>Q2*Q23*Q34*Q35</f>
        <v>1.286001492131434E-12</v>
      </c>
      <c r="R14" s="86" t="s">
        <v>140</v>
      </c>
      <c r="S14" s="76" t="s">
        <v>101</v>
      </c>
      <c r="T14" s="78">
        <f>T4*T20*T41*T43</f>
        <v>0.00019348705767605843</v>
      </c>
      <c r="U14" s="23" t="s">
        <v>138</v>
      </c>
    </row>
    <row r="15" spans="1:21" ht="12.75">
      <c r="A15" s="1" t="s">
        <v>53</v>
      </c>
      <c r="B15" s="116">
        <v>125.5296</v>
      </c>
      <c r="C15" s="2" t="s">
        <v>86</v>
      </c>
      <c r="D15" s="41" t="s">
        <v>14</v>
      </c>
      <c r="E15" s="40">
        <f>B16</f>
        <v>432</v>
      </c>
      <c r="F15" s="5" t="s">
        <v>15</v>
      </c>
      <c r="G15" s="46" t="s">
        <v>12</v>
      </c>
      <c r="H15" s="83">
        <f>H3*H23*H42*H43</f>
        <v>3.732429534189089E-11</v>
      </c>
      <c r="I15" s="39" t="s">
        <v>141</v>
      </c>
      <c r="J15" s="81" t="s">
        <v>102</v>
      </c>
      <c r="K15" s="83">
        <f>K5*K20*K41*K43</f>
        <v>0.00010387433886287941</v>
      </c>
      <c r="L15" s="80" t="s">
        <v>138</v>
      </c>
      <c r="M15" s="41" t="s">
        <v>14</v>
      </c>
      <c r="N15" s="40">
        <f>B16</f>
        <v>432</v>
      </c>
      <c r="P15" s="76" t="s">
        <v>12</v>
      </c>
      <c r="Q15" s="78">
        <f>Q3*Q23*Q34*Q35</f>
        <v>3.732429534189089E-11</v>
      </c>
      <c r="R15" s="77" t="s">
        <v>141</v>
      </c>
      <c r="S15" s="76" t="s">
        <v>102</v>
      </c>
      <c r="T15" s="78">
        <f>T5*T20*T41*T43</f>
        <v>0.00010387433886287941</v>
      </c>
      <c r="U15" s="23" t="s">
        <v>138</v>
      </c>
    </row>
    <row r="16" spans="1:21" ht="13.5" thickBot="1">
      <c r="A16" s="6" t="s">
        <v>14</v>
      </c>
      <c r="B16" s="96">
        <v>432</v>
      </c>
      <c r="C16" s="3" t="s">
        <v>55</v>
      </c>
      <c r="D16" s="5" t="s">
        <v>12</v>
      </c>
      <c r="E16" s="43">
        <f>(1-EXP(-E14*E12))</f>
        <v>0.0016028806790575612</v>
      </c>
      <c r="G16" s="38"/>
      <c r="H16" s="83">
        <f>(1/((1/H14)+(1/H15)))</f>
        <v>1.2431683628013586E-12</v>
      </c>
      <c r="I16" s="80" t="s">
        <v>142</v>
      </c>
      <c r="J16" s="37" t="s">
        <v>103</v>
      </c>
      <c r="K16" s="60">
        <f>K6*K20*K41*K43</f>
        <v>0.00013381207258630437</v>
      </c>
      <c r="L16" s="36" t="s">
        <v>138</v>
      </c>
      <c r="M16" s="5" t="s">
        <v>12</v>
      </c>
      <c r="N16" s="43">
        <f>(1-EXP(-N14*N12))</f>
        <v>0.0016028806790575612</v>
      </c>
      <c r="P16" s="17"/>
      <c r="Q16" s="71">
        <f>(1/((1/Q14)+(1/Q15)))</f>
        <v>1.2431683628013588E-12</v>
      </c>
      <c r="R16" s="16" t="s">
        <v>142</v>
      </c>
      <c r="S16" s="20" t="s">
        <v>103</v>
      </c>
      <c r="T16" s="48">
        <f>T6*T20*T41*T43</f>
        <v>0.00013381207258630437</v>
      </c>
      <c r="U16" s="19" t="s">
        <v>138</v>
      </c>
    </row>
    <row r="17" spans="1:21" ht="13.5" thickTop="1">
      <c r="A17" s="5" t="s">
        <v>43</v>
      </c>
      <c r="B17" s="98">
        <v>243</v>
      </c>
      <c r="C17" s="5" t="s">
        <v>44</v>
      </c>
      <c r="D17" s="2" t="s">
        <v>118</v>
      </c>
      <c r="E17" s="40">
        <f>B8</f>
        <v>0.0008806</v>
      </c>
      <c r="F17" s="5" t="s">
        <v>16</v>
      </c>
      <c r="G17" s="35"/>
      <c r="H17" s="110">
        <f>H5*H23*H42*H43</f>
        <v>1.2849705631023398E-12</v>
      </c>
      <c r="I17" s="58" t="s">
        <v>140</v>
      </c>
      <c r="J17" s="5" t="s">
        <v>61</v>
      </c>
      <c r="K17" s="103">
        <f>B6</f>
        <v>1</v>
      </c>
      <c r="L17" s="5" t="s">
        <v>63</v>
      </c>
      <c r="M17" s="2" t="s">
        <v>119</v>
      </c>
      <c r="N17" s="40">
        <f>B9</f>
        <v>0.0007548</v>
      </c>
      <c r="O17" s="5" t="s">
        <v>16</v>
      </c>
      <c r="P17" s="63"/>
      <c r="Q17" s="78">
        <f>Q5*Q23*Q34*Q35</f>
        <v>1.2849705631023398E-12</v>
      </c>
      <c r="R17" s="77" t="s">
        <v>140</v>
      </c>
      <c r="S17" s="5" t="s">
        <v>61</v>
      </c>
      <c r="T17" s="103">
        <f>B6</f>
        <v>1</v>
      </c>
      <c r="U17" s="5" t="s">
        <v>63</v>
      </c>
    </row>
    <row r="18" spans="1:21" ht="15.75">
      <c r="A18" s="2" t="s">
        <v>148</v>
      </c>
      <c r="B18" s="95">
        <v>2</v>
      </c>
      <c r="C18" s="5"/>
      <c r="D18" s="2" t="s">
        <v>47</v>
      </c>
      <c r="E18" s="40">
        <f>B11</f>
        <v>0.0254842</v>
      </c>
      <c r="F18" s="5" t="s">
        <v>87</v>
      </c>
      <c r="G18" s="46" t="s">
        <v>13</v>
      </c>
      <c r="H18" s="83">
        <f>H6*H23*H42*H43</f>
        <v>3.729437414833561E-11</v>
      </c>
      <c r="I18" s="80" t="s">
        <v>141</v>
      </c>
      <c r="J18" s="2" t="s">
        <v>137</v>
      </c>
      <c r="K18" s="103">
        <f>B65</f>
        <v>1</v>
      </c>
      <c r="L18" s="5" t="s">
        <v>109</v>
      </c>
      <c r="M18" s="2" t="s">
        <v>47</v>
      </c>
      <c r="N18" s="40">
        <f>B11</f>
        <v>0.0254842</v>
      </c>
      <c r="O18" s="5" t="s">
        <v>87</v>
      </c>
      <c r="P18" s="76" t="s">
        <v>13</v>
      </c>
      <c r="Q18" s="78">
        <f>Q6*Q23*Q34*Q35</f>
        <v>3.7294374148335604E-11</v>
      </c>
      <c r="R18" s="77" t="s">
        <v>141</v>
      </c>
      <c r="S18" s="2" t="s">
        <v>139</v>
      </c>
      <c r="T18" s="103">
        <f>B65</f>
        <v>1</v>
      </c>
      <c r="U18" s="5" t="s">
        <v>109</v>
      </c>
    </row>
    <row r="19" spans="1:20" ht="15" thickBot="1">
      <c r="A19" s="5" t="s">
        <v>147</v>
      </c>
      <c r="B19" s="95">
        <v>2</v>
      </c>
      <c r="D19" s="5" t="s">
        <v>17</v>
      </c>
      <c r="E19" s="103">
        <f>B25</f>
        <v>1</v>
      </c>
      <c r="G19" s="61"/>
      <c r="H19" s="60">
        <f>(1/((1/H17)+(1/H18)))</f>
        <v>1.2421717711480012E-12</v>
      </c>
      <c r="I19" s="36" t="s">
        <v>142</v>
      </c>
      <c r="J19" s="2" t="s">
        <v>0</v>
      </c>
      <c r="K19" s="43">
        <f>0.693/K20</f>
        <v>0.0016041666666666665</v>
      </c>
      <c r="M19" s="5" t="s">
        <v>17</v>
      </c>
      <c r="N19" s="103">
        <f>B25</f>
        <v>1</v>
      </c>
      <c r="P19" s="34"/>
      <c r="Q19" s="48">
        <f>(1/((1/Q17)+(1/Q18)))</f>
        <v>1.2421717711480012E-12</v>
      </c>
      <c r="R19" s="44" t="s">
        <v>142</v>
      </c>
      <c r="S19" s="2" t="s">
        <v>0</v>
      </c>
      <c r="T19" s="43">
        <f>0.693/T20</f>
        <v>0.0016041666666666665</v>
      </c>
    </row>
    <row r="20" spans="1:21" ht="13.5" thickTop="1">
      <c r="A20" s="97" t="s">
        <v>120</v>
      </c>
      <c r="B20" s="101">
        <v>0.762623211551942</v>
      </c>
      <c r="C20" s="5"/>
      <c r="D20" s="5" t="s">
        <v>18</v>
      </c>
      <c r="E20" s="103">
        <f>B26</f>
        <v>1</v>
      </c>
      <c r="G20" s="5" t="s">
        <v>61</v>
      </c>
      <c r="H20" s="103">
        <f>B6</f>
        <v>1</v>
      </c>
      <c r="I20" s="5" t="s">
        <v>63</v>
      </c>
      <c r="J20" s="41" t="s">
        <v>14</v>
      </c>
      <c r="K20" s="40">
        <f>B16</f>
        <v>432</v>
      </c>
      <c r="L20" s="5" t="s">
        <v>15</v>
      </c>
      <c r="M20" s="5" t="s">
        <v>18</v>
      </c>
      <c r="N20" s="103">
        <f>B26</f>
        <v>1</v>
      </c>
      <c r="P20" s="5" t="s">
        <v>61</v>
      </c>
      <c r="Q20" s="103">
        <f>B6</f>
        <v>1</v>
      </c>
      <c r="R20" s="5" t="s">
        <v>63</v>
      </c>
      <c r="S20" s="41" t="s">
        <v>14</v>
      </c>
      <c r="T20" s="40">
        <f>B16</f>
        <v>432</v>
      </c>
      <c r="U20" s="5" t="s">
        <v>15</v>
      </c>
    </row>
    <row r="21" spans="1:20" ht="15.75">
      <c r="A21" s="97" t="s">
        <v>121</v>
      </c>
      <c r="B21" s="101">
        <v>1.22545285600814</v>
      </c>
      <c r="D21" s="5" t="s">
        <v>19</v>
      </c>
      <c r="E21" s="33">
        <f>B27</f>
        <v>1</v>
      </c>
      <c r="G21" s="2" t="s">
        <v>137</v>
      </c>
      <c r="H21" s="103">
        <f>B65</f>
        <v>1</v>
      </c>
      <c r="I21" s="5" t="s">
        <v>109</v>
      </c>
      <c r="J21" s="5" t="s">
        <v>12</v>
      </c>
      <c r="K21" s="43">
        <f>(1-EXP(-K19*K18))</f>
        <v>0.0016028806790575612</v>
      </c>
      <c r="M21" s="5" t="s">
        <v>19</v>
      </c>
      <c r="N21" s="33">
        <f>B27</f>
        <v>1</v>
      </c>
      <c r="P21" s="2" t="s">
        <v>139</v>
      </c>
      <c r="Q21" s="103">
        <f>B65</f>
        <v>1</v>
      </c>
      <c r="R21" s="5" t="s">
        <v>109</v>
      </c>
      <c r="S21" s="5" t="s">
        <v>12</v>
      </c>
      <c r="T21" s="43">
        <f>(1-EXP(-T19*T18))</f>
        <v>0.0016028806790575612</v>
      </c>
    </row>
    <row r="22" spans="1:21" ht="14.25">
      <c r="A22" s="97" t="s">
        <v>122</v>
      </c>
      <c r="B22" s="101">
        <v>1.32276560652463</v>
      </c>
      <c r="D22" s="5" t="s">
        <v>20</v>
      </c>
      <c r="E22" s="33">
        <f>B28</f>
        <v>1</v>
      </c>
      <c r="G22" s="2" t="s">
        <v>0</v>
      </c>
      <c r="H22" s="43">
        <f>0.693/H23</f>
        <v>0.0016041666666666665</v>
      </c>
      <c r="J22" s="2" t="s">
        <v>48</v>
      </c>
      <c r="K22" s="40">
        <f>B10</f>
        <v>0.0371732</v>
      </c>
      <c r="L22" s="2" t="s">
        <v>84</v>
      </c>
      <c r="M22" s="5" t="s">
        <v>20</v>
      </c>
      <c r="N22" s="33">
        <f>B28</f>
        <v>1</v>
      </c>
      <c r="P22" s="2" t="s">
        <v>0</v>
      </c>
      <c r="Q22" s="43">
        <f>0.693/Q23</f>
        <v>0.0016041666666666665</v>
      </c>
      <c r="S22" s="2" t="s">
        <v>48</v>
      </c>
      <c r="T22" s="40">
        <f>B10</f>
        <v>0.0371732</v>
      </c>
      <c r="U22" s="2" t="s">
        <v>84</v>
      </c>
    </row>
    <row r="23" spans="1:21" ht="14.25">
      <c r="A23" s="97" t="s">
        <v>123</v>
      </c>
      <c r="B23" s="101">
        <v>1.30521149305742</v>
      </c>
      <c r="D23" s="5" t="s">
        <v>104</v>
      </c>
      <c r="E23" s="32">
        <f>(((E27*E25*E30)+(E28*E25*E32))*E34*E39*E35*E37)+(((E27*E26*E31)+(E28*E26*E33))*E34*E40*E36*E38)</f>
        <v>56595</v>
      </c>
      <c r="F23" s="5" t="s">
        <v>21</v>
      </c>
      <c r="G23" s="41" t="s">
        <v>14</v>
      </c>
      <c r="H23" s="40">
        <f>B16</f>
        <v>432</v>
      </c>
      <c r="I23" s="5" t="s">
        <v>15</v>
      </c>
      <c r="J23" s="2" t="s">
        <v>49</v>
      </c>
      <c r="K23" s="40">
        <f>B12</f>
        <v>0.0183064</v>
      </c>
      <c r="L23" s="2" t="s">
        <v>84</v>
      </c>
      <c r="M23" s="5" t="s">
        <v>117</v>
      </c>
      <c r="N23" s="31">
        <f>((N25*N28)+(N26*N29))*N30*N31*N32</f>
        <v>1077.9999999999998</v>
      </c>
      <c r="O23" s="5" t="s">
        <v>21</v>
      </c>
      <c r="P23" s="41" t="s">
        <v>14</v>
      </c>
      <c r="Q23" s="40">
        <f>B16</f>
        <v>432</v>
      </c>
      <c r="R23" s="5" t="s">
        <v>15</v>
      </c>
      <c r="S23" s="2" t="s">
        <v>49</v>
      </c>
      <c r="T23" s="40">
        <f>B12</f>
        <v>0.0183064</v>
      </c>
      <c r="U23" s="2" t="s">
        <v>84</v>
      </c>
    </row>
    <row r="24" spans="1:21" ht="14.25">
      <c r="A24" s="97" t="s">
        <v>124</v>
      </c>
      <c r="B24" s="102">
        <v>0.941916742414951</v>
      </c>
      <c r="D24" s="5" t="s">
        <v>69</v>
      </c>
      <c r="E24" s="33">
        <f>B36</f>
        <v>55</v>
      </c>
      <c r="F24" s="5" t="s">
        <v>88</v>
      </c>
      <c r="G24" s="5" t="s">
        <v>12</v>
      </c>
      <c r="H24" s="43">
        <f>(1-EXP(-H22*H21))</f>
        <v>0.0016028806790575612</v>
      </c>
      <c r="J24" s="2" t="s">
        <v>50</v>
      </c>
      <c r="K24" s="40">
        <f>B13</f>
        <v>0.034558</v>
      </c>
      <c r="L24" s="2" t="s">
        <v>84</v>
      </c>
      <c r="M24" s="5" t="s">
        <v>25</v>
      </c>
      <c r="N24" s="33">
        <f>B56</f>
        <v>55</v>
      </c>
      <c r="O24" s="5" t="s">
        <v>88</v>
      </c>
      <c r="P24" s="5" t="s">
        <v>12</v>
      </c>
      <c r="Q24" s="43">
        <f>(1-EXP(-Q22*Q21))</f>
        <v>0.0016028806790575612</v>
      </c>
      <c r="S24" s="2" t="s">
        <v>50</v>
      </c>
      <c r="T24" s="40">
        <f>B13</f>
        <v>0.034558</v>
      </c>
      <c r="U24" s="2" t="s">
        <v>84</v>
      </c>
    </row>
    <row r="25" spans="1:21" ht="14.25">
      <c r="A25" s="5" t="s">
        <v>17</v>
      </c>
      <c r="B25" s="100">
        <v>1</v>
      </c>
      <c r="D25" s="5" t="s">
        <v>70</v>
      </c>
      <c r="E25" s="33">
        <f>B37</f>
        <v>55</v>
      </c>
      <c r="F25" s="5" t="s">
        <v>88</v>
      </c>
      <c r="G25" s="2" t="s">
        <v>51</v>
      </c>
      <c r="H25" s="40">
        <f>B7</f>
        <v>0.36297</v>
      </c>
      <c r="I25" s="5" t="s">
        <v>16</v>
      </c>
      <c r="J25" s="2" t="s">
        <v>52</v>
      </c>
      <c r="K25" s="40">
        <f>B14</f>
        <v>0.0371732</v>
      </c>
      <c r="L25" s="2" t="s">
        <v>84</v>
      </c>
      <c r="M25" s="5" t="s">
        <v>2</v>
      </c>
      <c r="N25" s="103">
        <f>B31</f>
        <v>0.7</v>
      </c>
      <c r="P25" s="2" t="s">
        <v>51</v>
      </c>
      <c r="Q25" s="40">
        <f>B7</f>
        <v>0.36297</v>
      </c>
      <c r="R25" s="5" t="s">
        <v>16</v>
      </c>
      <c r="S25" s="2" t="s">
        <v>52</v>
      </c>
      <c r="T25" s="40">
        <f>B14</f>
        <v>0.0371732</v>
      </c>
      <c r="U25" s="2" t="s">
        <v>84</v>
      </c>
    </row>
    <row r="26" spans="1:21" ht="14.25">
      <c r="A26" s="5" t="s">
        <v>18</v>
      </c>
      <c r="B26" s="100">
        <v>1</v>
      </c>
      <c r="D26" s="5" t="s">
        <v>71</v>
      </c>
      <c r="E26" s="33">
        <f>B38</f>
        <v>55</v>
      </c>
      <c r="F26" s="5" t="s">
        <v>88</v>
      </c>
      <c r="G26" s="2" t="s">
        <v>53</v>
      </c>
      <c r="H26" s="40">
        <f>B15</f>
        <v>125.5296</v>
      </c>
      <c r="I26" s="5" t="s">
        <v>89</v>
      </c>
      <c r="J26" s="2" t="s">
        <v>54</v>
      </c>
      <c r="K26" s="40">
        <f>B11</f>
        <v>0.0254842</v>
      </c>
      <c r="L26" s="2" t="s">
        <v>90</v>
      </c>
      <c r="M26" s="5" t="s">
        <v>3</v>
      </c>
      <c r="N26" s="103">
        <f>B32</f>
        <v>0.3</v>
      </c>
      <c r="P26" s="2" t="s">
        <v>53</v>
      </c>
      <c r="Q26" s="40">
        <f>B15</f>
        <v>125.5296</v>
      </c>
      <c r="R26" s="5" t="s">
        <v>91</v>
      </c>
      <c r="S26" s="2" t="s">
        <v>54</v>
      </c>
      <c r="T26" s="40">
        <f>B11</f>
        <v>0.0254842</v>
      </c>
      <c r="U26" s="2" t="s">
        <v>90</v>
      </c>
    </row>
    <row r="27" spans="1:20" ht="14.25">
      <c r="A27" s="5" t="s">
        <v>19</v>
      </c>
      <c r="B27" s="100">
        <v>1</v>
      </c>
      <c r="D27" s="5" t="s">
        <v>110</v>
      </c>
      <c r="E27" s="103">
        <f>B31</f>
        <v>0.7</v>
      </c>
      <c r="G27" s="5" t="s">
        <v>17</v>
      </c>
      <c r="H27" s="103">
        <f>B25</f>
        <v>1</v>
      </c>
      <c r="J27" s="5" t="s">
        <v>17</v>
      </c>
      <c r="K27" s="103">
        <f>B25</f>
        <v>1</v>
      </c>
      <c r="M27" s="5" t="s">
        <v>26</v>
      </c>
      <c r="N27" s="103">
        <f>B57</f>
        <v>5</v>
      </c>
      <c r="O27" s="5" t="s">
        <v>92</v>
      </c>
      <c r="P27" s="5" t="s">
        <v>17</v>
      </c>
      <c r="Q27" s="103">
        <f>B25</f>
        <v>1</v>
      </c>
      <c r="S27" s="5" t="s">
        <v>17</v>
      </c>
      <c r="T27" s="103">
        <f>B25</f>
        <v>1</v>
      </c>
    </row>
    <row r="28" spans="1:20" ht="14.25">
      <c r="A28" s="5" t="s">
        <v>20</v>
      </c>
      <c r="B28" s="100">
        <v>1</v>
      </c>
      <c r="D28" s="5" t="s">
        <v>111</v>
      </c>
      <c r="E28" s="103">
        <f>B32</f>
        <v>0.3</v>
      </c>
      <c r="G28" s="5" t="s">
        <v>18</v>
      </c>
      <c r="H28" s="103">
        <f>B26</f>
        <v>1</v>
      </c>
      <c r="J28" s="5" t="s">
        <v>18</v>
      </c>
      <c r="K28" s="103">
        <f>B26</f>
        <v>1</v>
      </c>
      <c r="M28" s="5" t="s">
        <v>28</v>
      </c>
      <c r="N28" s="103">
        <f>B58</f>
        <v>5</v>
      </c>
      <c r="O28" s="5" t="s">
        <v>92</v>
      </c>
      <c r="P28" s="5" t="s">
        <v>18</v>
      </c>
      <c r="Q28" s="103">
        <f>B26</f>
        <v>1</v>
      </c>
      <c r="S28" s="5" t="s">
        <v>18</v>
      </c>
      <c r="T28" s="103">
        <f>B26</f>
        <v>1</v>
      </c>
    </row>
    <row r="29" spans="1:20" ht="14.25">
      <c r="A29" s="2" t="s">
        <v>56</v>
      </c>
      <c r="B29" s="99">
        <v>0.25</v>
      </c>
      <c r="D29" s="5" t="s">
        <v>72</v>
      </c>
      <c r="E29" s="103">
        <f>B39</f>
        <v>5</v>
      </c>
      <c r="F29" s="5" t="s">
        <v>92</v>
      </c>
      <c r="G29" s="5" t="s">
        <v>105</v>
      </c>
      <c r="H29" s="121">
        <f>(H30*(H36/24)*H33*H39)+(H31*(H37/24)*H34*H40)</f>
        <v>630.2083333333334</v>
      </c>
      <c r="I29" s="5" t="s">
        <v>22</v>
      </c>
      <c r="J29" s="5" t="s">
        <v>19</v>
      </c>
      <c r="K29" s="33">
        <f>B27</f>
        <v>1</v>
      </c>
      <c r="M29" s="5" t="s">
        <v>30</v>
      </c>
      <c r="N29" s="103">
        <f>B59</f>
        <v>7</v>
      </c>
      <c r="O29" s="5" t="s">
        <v>92</v>
      </c>
      <c r="P29" s="5" t="s">
        <v>23</v>
      </c>
      <c r="Q29" s="103">
        <f>B62</f>
        <v>55</v>
      </c>
      <c r="R29" s="5" t="s">
        <v>24</v>
      </c>
      <c r="S29" s="5" t="s">
        <v>19</v>
      </c>
      <c r="T29" s="33">
        <f>B27</f>
        <v>1</v>
      </c>
    </row>
    <row r="30" spans="1:20" ht="14.25">
      <c r="A30" s="2" t="s">
        <v>57</v>
      </c>
      <c r="B30" s="99">
        <v>0.75</v>
      </c>
      <c r="D30" s="5" t="s">
        <v>5</v>
      </c>
      <c r="E30" s="103">
        <f>B40</f>
        <v>5</v>
      </c>
      <c r="F30" s="5" t="s">
        <v>92</v>
      </c>
      <c r="G30" s="5" t="s">
        <v>80</v>
      </c>
      <c r="H30" s="103">
        <f>B51</f>
        <v>55</v>
      </c>
      <c r="I30" s="5" t="s">
        <v>24</v>
      </c>
      <c r="J30" s="5" t="s">
        <v>20</v>
      </c>
      <c r="K30" s="33">
        <f>B28</f>
        <v>1</v>
      </c>
      <c r="M30" s="5" t="s">
        <v>4</v>
      </c>
      <c r="N30" s="103">
        <f>B33</f>
        <v>0.7</v>
      </c>
      <c r="P30" s="5" t="s">
        <v>25</v>
      </c>
      <c r="Q30" s="33">
        <f>B56</f>
        <v>55</v>
      </c>
      <c r="R30" s="5" t="s">
        <v>88</v>
      </c>
      <c r="S30" s="5" t="s">
        <v>20</v>
      </c>
      <c r="T30" s="33">
        <f>B28</f>
        <v>1</v>
      </c>
    </row>
    <row r="31" spans="1:20" ht="14.25">
      <c r="A31" s="5" t="s">
        <v>2</v>
      </c>
      <c r="B31" s="100">
        <v>0.7</v>
      </c>
      <c r="D31" s="5" t="s">
        <v>7</v>
      </c>
      <c r="E31" s="103">
        <f>B41</f>
        <v>5</v>
      </c>
      <c r="F31" s="5" t="s">
        <v>92</v>
      </c>
      <c r="G31" s="5" t="s">
        <v>81</v>
      </c>
      <c r="H31" s="103">
        <f>B52</f>
        <v>55</v>
      </c>
      <c r="I31" s="5" t="s">
        <v>24</v>
      </c>
      <c r="J31" s="5" t="s">
        <v>120</v>
      </c>
      <c r="K31" s="40">
        <f>B20</f>
        <v>0.762623211551942</v>
      </c>
      <c r="M31" s="5" t="s">
        <v>32</v>
      </c>
      <c r="N31" s="103">
        <f>B61</f>
        <v>55</v>
      </c>
      <c r="O31" s="5" t="s">
        <v>33</v>
      </c>
      <c r="P31" s="5" t="s">
        <v>26</v>
      </c>
      <c r="Q31" s="103">
        <f>B57</f>
        <v>5</v>
      </c>
      <c r="R31" s="5" t="s">
        <v>92</v>
      </c>
      <c r="S31" s="5" t="s">
        <v>120</v>
      </c>
      <c r="T31" s="40">
        <f>B20</f>
        <v>0.762623211551942</v>
      </c>
    </row>
    <row r="32" spans="1:20" ht="14.25">
      <c r="A32" s="5" t="s">
        <v>3</v>
      </c>
      <c r="B32" s="100">
        <v>0.3</v>
      </c>
      <c r="D32" s="5" t="s">
        <v>6</v>
      </c>
      <c r="E32" s="103">
        <f>B42</f>
        <v>7</v>
      </c>
      <c r="F32" s="5" t="s">
        <v>92</v>
      </c>
      <c r="G32" s="5" t="s">
        <v>69</v>
      </c>
      <c r="H32" s="33">
        <f>B36</f>
        <v>55</v>
      </c>
      <c r="I32" s="5" t="s">
        <v>88</v>
      </c>
      <c r="J32" s="5" t="s">
        <v>121</v>
      </c>
      <c r="K32" s="40">
        <f>B21</f>
        <v>1.22545285600814</v>
      </c>
      <c r="M32" s="5" t="s">
        <v>36</v>
      </c>
      <c r="N32" s="103">
        <f>B63</f>
        <v>5</v>
      </c>
      <c r="O32" s="5" t="s">
        <v>112</v>
      </c>
      <c r="P32" s="2" t="s">
        <v>29</v>
      </c>
      <c r="Q32" s="28">
        <f>B19</f>
        <v>2</v>
      </c>
      <c r="S32" s="5" t="s">
        <v>121</v>
      </c>
      <c r="T32" s="29">
        <f>B21</f>
        <v>1.22545285600814</v>
      </c>
    </row>
    <row r="33" spans="1:20" ht="14.25">
      <c r="A33" s="5" t="s">
        <v>4</v>
      </c>
      <c r="B33" s="100">
        <v>0.7</v>
      </c>
      <c r="D33" s="5" t="s">
        <v>8</v>
      </c>
      <c r="E33" s="103">
        <f>B43</f>
        <v>7</v>
      </c>
      <c r="F33" s="5" t="s">
        <v>92</v>
      </c>
      <c r="G33" s="5" t="s">
        <v>70</v>
      </c>
      <c r="H33" s="33">
        <f>B37</f>
        <v>55</v>
      </c>
      <c r="I33" s="5" t="s">
        <v>88</v>
      </c>
      <c r="J33" s="5" t="s">
        <v>122</v>
      </c>
      <c r="K33" s="40">
        <f>B22</f>
        <v>1.32276560652463</v>
      </c>
      <c r="M33" s="5" t="s">
        <v>41</v>
      </c>
      <c r="N33" s="27">
        <v>27.027027027027</v>
      </c>
      <c r="O33" s="5" t="s">
        <v>42</v>
      </c>
      <c r="P33" s="5" t="s">
        <v>41</v>
      </c>
      <c r="Q33" s="27">
        <v>27.027027027027</v>
      </c>
      <c r="R33" s="5" t="s">
        <v>42</v>
      </c>
      <c r="S33" s="5" t="s">
        <v>122</v>
      </c>
      <c r="T33" s="29">
        <f>B22</f>
        <v>1.32276560652463</v>
      </c>
    </row>
    <row r="34" spans="1:20" ht="12.75">
      <c r="A34" s="2" t="s">
        <v>1</v>
      </c>
      <c r="B34" s="100">
        <v>0.38</v>
      </c>
      <c r="C34" s="5"/>
      <c r="D34" s="5" t="s">
        <v>4</v>
      </c>
      <c r="E34" s="103">
        <f>B33</f>
        <v>0.7</v>
      </c>
      <c r="G34" s="5" t="s">
        <v>71</v>
      </c>
      <c r="H34" s="33">
        <f>B38</f>
        <v>55</v>
      </c>
      <c r="I34" s="5" t="s">
        <v>88</v>
      </c>
      <c r="J34" s="5" t="s">
        <v>123</v>
      </c>
      <c r="K34" s="40">
        <f>B23</f>
        <v>1.30521149305742</v>
      </c>
      <c r="M34" s="5" t="s">
        <v>43</v>
      </c>
      <c r="N34" s="103">
        <f>B17</f>
        <v>243</v>
      </c>
      <c r="O34" s="5" t="s">
        <v>44</v>
      </c>
      <c r="P34" s="5" t="s">
        <v>43</v>
      </c>
      <c r="Q34" s="103">
        <f>B17</f>
        <v>243</v>
      </c>
      <c r="R34" s="5" t="s">
        <v>44</v>
      </c>
      <c r="S34" s="5" t="s">
        <v>123</v>
      </c>
      <c r="T34" s="29">
        <f>B23</f>
        <v>1.30521149305742</v>
      </c>
    </row>
    <row r="35" spans="1:20" ht="12.75">
      <c r="A35" s="131" t="s">
        <v>11</v>
      </c>
      <c r="B35" s="131"/>
      <c r="C35" s="131"/>
      <c r="D35" s="5" t="s">
        <v>106</v>
      </c>
      <c r="E35" s="103">
        <f>B49</f>
        <v>15</v>
      </c>
      <c r="F35" s="5" t="s">
        <v>33</v>
      </c>
      <c r="G35" s="5" t="s">
        <v>72</v>
      </c>
      <c r="H35" s="103">
        <f>B39</f>
        <v>5</v>
      </c>
      <c r="I35" s="5" t="s">
        <v>92</v>
      </c>
      <c r="J35" s="5" t="s">
        <v>124</v>
      </c>
      <c r="K35" s="40">
        <f>B24</f>
        <v>0.941916742414951</v>
      </c>
      <c r="M35" s="5" t="s">
        <v>45</v>
      </c>
      <c r="N35" s="103">
        <f>2.8*(10^(-15))</f>
        <v>2.8E-15</v>
      </c>
      <c r="P35" s="5" t="s">
        <v>45</v>
      </c>
      <c r="Q35" s="103">
        <f>2.8*(10^(-15))</f>
        <v>2.8E-15</v>
      </c>
      <c r="S35" s="5" t="s">
        <v>124</v>
      </c>
      <c r="T35" s="29">
        <f>B24</f>
        <v>0.941916742414951</v>
      </c>
    </row>
    <row r="36" spans="1:21" ht="12.75">
      <c r="A36" s="5" t="s">
        <v>69</v>
      </c>
      <c r="B36" s="99">
        <v>55</v>
      </c>
      <c r="C36" s="5" t="s">
        <v>88</v>
      </c>
      <c r="D36" s="5" t="s">
        <v>79</v>
      </c>
      <c r="E36" s="103">
        <f>B50</f>
        <v>55</v>
      </c>
      <c r="F36" s="5" t="s">
        <v>33</v>
      </c>
      <c r="G36" s="5" t="s">
        <v>73</v>
      </c>
      <c r="H36" s="103">
        <f>B44</f>
        <v>5</v>
      </c>
      <c r="I36" s="5" t="s">
        <v>92</v>
      </c>
      <c r="J36" s="5" t="s">
        <v>72</v>
      </c>
      <c r="K36" s="103">
        <f>B39</f>
        <v>5</v>
      </c>
      <c r="L36" s="5" t="s">
        <v>92</v>
      </c>
      <c r="S36" s="5" t="s">
        <v>26</v>
      </c>
      <c r="T36" s="103">
        <f>B57</f>
        <v>5</v>
      </c>
      <c r="U36" s="5" t="s">
        <v>92</v>
      </c>
    </row>
    <row r="37" spans="1:21" ht="12.75">
      <c r="A37" s="5" t="s">
        <v>70</v>
      </c>
      <c r="B37" s="99">
        <v>55</v>
      </c>
      <c r="C37" s="5" t="s">
        <v>88</v>
      </c>
      <c r="D37" s="5" t="s">
        <v>82</v>
      </c>
      <c r="E37" s="103">
        <f>B53</f>
        <v>15</v>
      </c>
      <c r="F37" s="5" t="s">
        <v>112</v>
      </c>
      <c r="G37" s="5" t="s">
        <v>74</v>
      </c>
      <c r="H37" s="103">
        <f>B45</f>
        <v>5</v>
      </c>
      <c r="I37" s="5" t="s">
        <v>92</v>
      </c>
      <c r="J37" s="5" t="s">
        <v>69</v>
      </c>
      <c r="K37" s="33">
        <f>B36</f>
        <v>55</v>
      </c>
      <c r="L37" s="5" t="s">
        <v>88</v>
      </c>
      <c r="S37" s="5" t="s">
        <v>25</v>
      </c>
      <c r="T37" s="33">
        <f>B56</f>
        <v>55</v>
      </c>
      <c r="U37" s="5" t="s">
        <v>88</v>
      </c>
    </row>
    <row r="38" spans="1:21" ht="12.75">
      <c r="A38" s="5" t="s">
        <v>71</v>
      </c>
      <c r="B38" s="99">
        <v>55</v>
      </c>
      <c r="C38" s="5" t="s">
        <v>88</v>
      </c>
      <c r="D38" s="5" t="s">
        <v>83</v>
      </c>
      <c r="E38" s="103">
        <f>B54</f>
        <v>5</v>
      </c>
      <c r="F38" s="5" t="s">
        <v>112</v>
      </c>
      <c r="G38" s="5" t="s">
        <v>59</v>
      </c>
      <c r="H38" s="28">
        <f>B19</f>
        <v>2</v>
      </c>
      <c r="J38" s="5" t="s">
        <v>75</v>
      </c>
      <c r="K38" s="103">
        <f>B46</f>
        <v>20</v>
      </c>
      <c r="L38" s="5" t="s">
        <v>15</v>
      </c>
      <c r="S38" s="5" t="s">
        <v>27</v>
      </c>
      <c r="T38" s="103">
        <f>B60</f>
        <v>20</v>
      </c>
      <c r="U38" s="5" t="s">
        <v>15</v>
      </c>
    </row>
    <row r="39" spans="1:20" ht="12.75">
      <c r="A39" s="5" t="s">
        <v>72</v>
      </c>
      <c r="B39" s="100">
        <v>5</v>
      </c>
      <c r="C39" s="5" t="s">
        <v>92</v>
      </c>
      <c r="D39" s="5" t="s">
        <v>107</v>
      </c>
      <c r="E39" s="40">
        <f>B29</f>
        <v>0.25</v>
      </c>
      <c r="G39" s="5" t="s">
        <v>107</v>
      </c>
      <c r="H39" s="40">
        <f>B29</f>
        <v>0.25</v>
      </c>
      <c r="J39" s="2" t="s">
        <v>148</v>
      </c>
      <c r="K39" s="28">
        <f>B18</f>
        <v>2</v>
      </c>
      <c r="S39" s="2" t="s">
        <v>31</v>
      </c>
      <c r="T39" s="28">
        <f>B18</f>
        <v>2</v>
      </c>
    </row>
    <row r="40" spans="1:21" ht="12.75">
      <c r="A40" s="5" t="s">
        <v>5</v>
      </c>
      <c r="B40" s="100">
        <v>5</v>
      </c>
      <c r="C40" s="5" t="s">
        <v>92</v>
      </c>
      <c r="D40" s="5" t="s">
        <v>108</v>
      </c>
      <c r="E40" s="40">
        <f>B30</f>
        <v>0.75</v>
      </c>
      <c r="G40" s="5" t="s">
        <v>108</v>
      </c>
      <c r="H40" s="40">
        <f>B30</f>
        <v>0.75</v>
      </c>
      <c r="J40" s="5" t="s">
        <v>41</v>
      </c>
      <c r="K40" s="27">
        <v>27.027027027027</v>
      </c>
      <c r="L40" s="5" t="s">
        <v>42</v>
      </c>
      <c r="S40" s="5" t="s">
        <v>41</v>
      </c>
      <c r="T40" s="27">
        <v>27.027027027027</v>
      </c>
      <c r="U40" s="5" t="s">
        <v>42</v>
      </c>
    </row>
    <row r="41" spans="1:21" ht="12.75">
      <c r="A41" s="5" t="s">
        <v>7</v>
      </c>
      <c r="B41" s="100">
        <v>5</v>
      </c>
      <c r="C41" s="5" t="s">
        <v>92</v>
      </c>
      <c r="D41" s="5" t="s">
        <v>41</v>
      </c>
      <c r="E41" s="27">
        <v>27.027027027027</v>
      </c>
      <c r="F41" s="5" t="s">
        <v>42</v>
      </c>
      <c r="G41" s="5" t="s">
        <v>41</v>
      </c>
      <c r="H41" s="27">
        <v>27.027027027027</v>
      </c>
      <c r="I41" s="5" t="s">
        <v>42</v>
      </c>
      <c r="J41" s="5" t="s">
        <v>43</v>
      </c>
      <c r="K41" s="103">
        <f>B17</f>
        <v>243</v>
      </c>
      <c r="L41" s="5" t="s">
        <v>44</v>
      </c>
      <c r="S41" s="5" t="s">
        <v>43</v>
      </c>
      <c r="T41" s="103">
        <f>B17</f>
        <v>243</v>
      </c>
      <c r="U41" s="5" t="s">
        <v>44</v>
      </c>
    </row>
    <row r="42" spans="1:20" ht="12.75">
      <c r="A42" s="5" t="s">
        <v>6</v>
      </c>
      <c r="B42" s="100">
        <v>7</v>
      </c>
      <c r="C42" s="5" t="s">
        <v>92</v>
      </c>
      <c r="D42" s="5" t="s">
        <v>43</v>
      </c>
      <c r="E42" s="103">
        <f>B17</f>
        <v>243</v>
      </c>
      <c r="F42" s="5" t="s">
        <v>44</v>
      </c>
      <c r="G42" s="5" t="s">
        <v>43</v>
      </c>
      <c r="H42" s="103">
        <f>B17</f>
        <v>243</v>
      </c>
      <c r="I42" s="5" t="s">
        <v>44</v>
      </c>
      <c r="J42" s="5" t="s">
        <v>45</v>
      </c>
      <c r="K42" s="103">
        <f>2.8*(10^(-15))</f>
        <v>2.8E-15</v>
      </c>
      <c r="S42" s="5" t="s">
        <v>45</v>
      </c>
      <c r="T42" s="103">
        <f>2.8*(10^(-15))</f>
        <v>2.8E-15</v>
      </c>
    </row>
    <row r="43" spans="1:20" ht="12.75">
      <c r="A43" s="5" t="s">
        <v>8</v>
      </c>
      <c r="B43" s="100">
        <v>7</v>
      </c>
      <c r="C43" s="5" t="s">
        <v>92</v>
      </c>
      <c r="D43" s="5" t="s">
        <v>45</v>
      </c>
      <c r="E43" s="103">
        <f>2.8*(10^(-15))</f>
        <v>2.8E-15</v>
      </c>
      <c r="G43" s="5" t="s">
        <v>45</v>
      </c>
      <c r="H43" s="103">
        <f>2.8*(10^(-15))</f>
        <v>2.8E-15</v>
      </c>
      <c r="J43" s="5" t="s">
        <v>45</v>
      </c>
      <c r="K43" s="103">
        <f>2.8*(10^(-12))</f>
        <v>2.7999999999999998E-12</v>
      </c>
      <c r="S43" s="5" t="s">
        <v>45</v>
      </c>
      <c r="T43" s="103">
        <f>2.8*(10^(-12))</f>
        <v>2.7999999999999998E-12</v>
      </c>
    </row>
    <row r="44" spans="1:3" ht="12.75">
      <c r="A44" s="5" t="s">
        <v>73</v>
      </c>
      <c r="B44" s="100">
        <v>5</v>
      </c>
      <c r="C44" s="5" t="s">
        <v>92</v>
      </c>
    </row>
    <row r="45" spans="1:21" ht="12.75">
      <c r="A45" s="5" t="s">
        <v>74</v>
      </c>
      <c r="B45" s="100">
        <v>5</v>
      </c>
      <c r="C45" s="5" t="s">
        <v>92</v>
      </c>
      <c r="L45" s="120" t="s">
        <v>145</v>
      </c>
      <c r="U45" s="120" t="s">
        <v>145</v>
      </c>
    </row>
    <row r="46" spans="1:21" ht="12.75">
      <c r="A46" s="5" t="s">
        <v>75</v>
      </c>
      <c r="B46" s="100">
        <v>20</v>
      </c>
      <c r="C46" s="5" t="s">
        <v>15</v>
      </c>
      <c r="L46" s="120" t="s">
        <v>143</v>
      </c>
      <c r="U46" s="120" t="s">
        <v>143</v>
      </c>
    </row>
    <row r="47" spans="1:21" ht="12.75">
      <c r="A47" s="5" t="s">
        <v>76</v>
      </c>
      <c r="B47" s="100">
        <v>5</v>
      </c>
      <c r="C47" s="5" t="s">
        <v>15</v>
      </c>
      <c r="L47" s="120" t="s">
        <v>144</v>
      </c>
      <c r="U47" s="120" t="s">
        <v>144</v>
      </c>
    </row>
    <row r="48" spans="1:3" ht="12.75">
      <c r="A48" s="5" t="s">
        <v>77</v>
      </c>
      <c r="B48" s="100">
        <v>15</v>
      </c>
      <c r="C48" s="5" t="s">
        <v>15</v>
      </c>
    </row>
    <row r="49" spans="1:3" ht="12.75">
      <c r="A49" s="5" t="s">
        <v>78</v>
      </c>
      <c r="B49" s="100">
        <v>15</v>
      </c>
      <c r="C49" s="5" t="s">
        <v>33</v>
      </c>
    </row>
    <row r="50" spans="1:3" ht="12.75">
      <c r="A50" s="5" t="s">
        <v>79</v>
      </c>
      <c r="B50" s="100">
        <v>55</v>
      </c>
      <c r="C50" s="5" t="s">
        <v>33</v>
      </c>
    </row>
    <row r="51" spans="1:3" ht="12.75">
      <c r="A51" s="5" t="s">
        <v>80</v>
      </c>
      <c r="B51" s="100">
        <v>55</v>
      </c>
      <c r="C51" s="5" t="s">
        <v>24</v>
      </c>
    </row>
    <row r="52" spans="1:3" ht="12.75">
      <c r="A52" s="5" t="s">
        <v>81</v>
      </c>
      <c r="B52" s="100">
        <v>55</v>
      </c>
      <c r="C52" s="5" t="s">
        <v>24</v>
      </c>
    </row>
    <row r="53" spans="1:3" ht="12.75">
      <c r="A53" s="5" t="s">
        <v>82</v>
      </c>
      <c r="B53" s="100">
        <v>15</v>
      </c>
      <c r="C53" s="5" t="s">
        <v>112</v>
      </c>
    </row>
    <row r="54" spans="1:3" ht="12.75">
      <c r="A54" s="5" t="s">
        <v>83</v>
      </c>
      <c r="B54" s="100">
        <v>5</v>
      </c>
      <c r="C54" s="5" t="s">
        <v>112</v>
      </c>
    </row>
    <row r="55" spans="1:3" ht="12.75">
      <c r="A55" s="130" t="s">
        <v>58</v>
      </c>
      <c r="B55" s="130"/>
      <c r="C55" s="130"/>
    </row>
    <row r="56" spans="1:3" ht="12.75">
      <c r="A56" s="5" t="s">
        <v>25</v>
      </c>
      <c r="B56" s="99">
        <v>55</v>
      </c>
      <c r="C56" s="5" t="s">
        <v>88</v>
      </c>
    </row>
    <row r="57" spans="1:3" ht="12.75">
      <c r="A57" s="5" t="s">
        <v>26</v>
      </c>
      <c r="B57" s="100">
        <v>5</v>
      </c>
      <c r="C57" s="5" t="s">
        <v>92</v>
      </c>
    </row>
    <row r="58" spans="1:3" ht="12.75">
      <c r="A58" s="5" t="s">
        <v>28</v>
      </c>
      <c r="B58" s="100">
        <v>5</v>
      </c>
      <c r="C58" s="5" t="s">
        <v>92</v>
      </c>
    </row>
    <row r="59" spans="1:3" ht="12.75">
      <c r="A59" s="5" t="s">
        <v>30</v>
      </c>
      <c r="B59" s="100">
        <v>7</v>
      </c>
      <c r="C59" s="5" t="s">
        <v>92</v>
      </c>
    </row>
    <row r="60" spans="1:3" ht="12.75">
      <c r="A60" s="5" t="s">
        <v>27</v>
      </c>
      <c r="B60" s="100">
        <v>20</v>
      </c>
      <c r="C60" s="5" t="s">
        <v>15</v>
      </c>
    </row>
    <row r="61" spans="1:3" ht="12.75">
      <c r="A61" s="5" t="s">
        <v>32</v>
      </c>
      <c r="B61" s="100">
        <v>55</v>
      </c>
      <c r="C61" s="5" t="s">
        <v>33</v>
      </c>
    </row>
    <row r="62" spans="1:3" ht="12.75">
      <c r="A62" s="5" t="s">
        <v>23</v>
      </c>
      <c r="B62" s="100">
        <v>55</v>
      </c>
      <c r="C62" s="5" t="s">
        <v>24</v>
      </c>
    </row>
    <row r="63" spans="1:3" ht="12.75">
      <c r="A63" s="5" t="s">
        <v>36</v>
      </c>
      <c r="B63" s="100">
        <v>5</v>
      </c>
      <c r="C63" s="5" t="s">
        <v>112</v>
      </c>
    </row>
    <row r="65" spans="1:2" ht="14.25">
      <c r="A65" s="4" t="s">
        <v>146</v>
      </c>
      <c r="B65" s="100">
        <v>1</v>
      </c>
    </row>
  </sheetData>
  <sheetProtection password="BBC6" sheet="1" objects="1" scenarios="1" formatColumns="0" formatRows="0"/>
  <mergeCells count="10">
    <mergeCell ref="A35:C35"/>
    <mergeCell ref="A55:C55"/>
    <mergeCell ref="P1:R1"/>
    <mergeCell ref="S1:U1"/>
    <mergeCell ref="A1:C1"/>
    <mergeCell ref="A2:C5"/>
    <mergeCell ref="D1:F1"/>
    <mergeCell ref="G1:I1"/>
    <mergeCell ref="J1:L1"/>
    <mergeCell ref="M1:O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U69"/>
  <sheetViews>
    <sheetView zoomScale="90" zoomScaleNormal="90" zoomScalePageLayoutView="0" workbookViewId="0" topLeftCell="A1">
      <pane xSplit="3" topLeftCell="D1" activePane="topRight" state="frozen"/>
      <selection pane="topLeft" activeCell="L30" sqref="L30"/>
      <selection pane="topRight" activeCell="D1" sqref="D1:F1"/>
    </sheetView>
  </sheetViews>
  <sheetFormatPr defaultColWidth="9.140625" defaultRowHeight="12.75"/>
  <cols>
    <col min="1" max="1" width="13.7109375" style="3" bestFit="1" customWidth="1"/>
    <col min="2" max="2" width="9.28125" style="3" bestFit="1" customWidth="1"/>
    <col min="3" max="3" width="21.00390625" style="3" bestFit="1" customWidth="1"/>
    <col min="4" max="4" width="10.57421875" style="5" bestFit="1" customWidth="1"/>
    <col min="5" max="5" width="9.28125" style="5" bestFit="1" customWidth="1"/>
    <col min="6" max="6" width="20.57421875" style="5" bestFit="1" customWidth="1"/>
    <col min="7" max="7" width="11.57421875" style="5" bestFit="1" customWidth="1"/>
    <col min="8" max="8" width="9.28125" style="5" bestFit="1" customWidth="1"/>
    <col min="9" max="9" width="19.421875" style="5" bestFit="1" customWidth="1"/>
    <col min="10" max="10" width="13.7109375" style="5" bestFit="1" customWidth="1"/>
    <col min="11" max="11" width="9.28125" style="5" bestFit="1" customWidth="1"/>
    <col min="12" max="12" width="21.421875" style="5" bestFit="1" customWidth="1"/>
    <col min="13" max="13" width="8.7109375" style="5" bestFit="1" customWidth="1"/>
    <col min="14" max="14" width="9.28125" style="103" bestFit="1" customWidth="1"/>
    <col min="15" max="15" width="20.57421875" style="5" bestFit="1" customWidth="1"/>
    <col min="16" max="16" width="9.421875" style="5" bestFit="1" customWidth="1"/>
    <col min="17" max="17" width="9.28125" style="5" bestFit="1" customWidth="1"/>
    <col min="18" max="18" width="20.57421875" style="5" bestFit="1" customWidth="1"/>
    <col min="19" max="19" width="13.7109375" style="5" bestFit="1" customWidth="1"/>
    <col min="20" max="20" width="9.28125" style="5" bestFit="1" customWidth="1"/>
    <col min="21" max="21" width="21.421875" style="5" bestFit="1" customWidth="1"/>
    <col min="22" max="16384" width="9.140625" style="3" customWidth="1"/>
  </cols>
  <sheetData>
    <row r="1" spans="1:21" ht="21.75" thickBot="1" thickTop="1">
      <c r="A1" s="149" t="s">
        <v>9</v>
      </c>
      <c r="B1" s="150"/>
      <c r="C1" s="151"/>
      <c r="D1" s="132" t="s">
        <v>93</v>
      </c>
      <c r="E1" s="133"/>
      <c r="F1" s="134"/>
      <c r="G1" s="132" t="s">
        <v>97</v>
      </c>
      <c r="H1" s="133"/>
      <c r="I1" s="134"/>
      <c r="J1" s="132" t="s">
        <v>98</v>
      </c>
      <c r="K1" s="133"/>
      <c r="L1" s="134"/>
      <c r="M1" s="135" t="s">
        <v>113</v>
      </c>
      <c r="N1" s="136"/>
      <c r="O1" s="137"/>
      <c r="P1" s="135" t="s">
        <v>114</v>
      </c>
      <c r="Q1" s="136"/>
      <c r="R1" s="137"/>
      <c r="S1" s="135" t="s">
        <v>115</v>
      </c>
      <c r="T1" s="136"/>
      <c r="U1" s="137"/>
    </row>
    <row r="2" spans="1:21" ht="15.75" customHeight="1" thickTop="1">
      <c r="A2" s="140" t="s">
        <v>46</v>
      </c>
      <c r="B2" s="141"/>
      <c r="C2" s="142"/>
      <c r="D2" s="94" t="s">
        <v>94</v>
      </c>
      <c r="E2" s="93">
        <f>(E11*E12*E14)/(((1-EXP(-E13*E12))/(E13*E12))*E16*E17*E23*E19*E20)</f>
        <v>0.43749167180865717</v>
      </c>
      <c r="F2" s="92" t="s">
        <v>125</v>
      </c>
      <c r="G2" s="91"/>
      <c r="H2" s="93">
        <f>(H20*H21*H22)/(H24*H25*H29*H27*H28)</f>
        <v>10.411442822559385</v>
      </c>
      <c r="I2" s="90" t="s">
        <v>126</v>
      </c>
      <c r="J2" s="89" t="s">
        <v>99</v>
      </c>
      <c r="K2" s="93">
        <f>(K17*K18*K19)/(K21*K22*K39*K27*K28*K29*K30*K31*(K36/24)*(K37/365))</f>
        <v>2.117301271651002</v>
      </c>
      <c r="L2" s="90" t="s">
        <v>127</v>
      </c>
      <c r="M2" s="88" t="s">
        <v>94</v>
      </c>
      <c r="N2" s="87">
        <f>(N11*N12*N14)/(((1-EXP(-N13*N12))/(N13*N12))*N16*N17*N23*N19*N20*N24)</f>
        <v>0.4075589606966781</v>
      </c>
      <c r="O2" s="86" t="s">
        <v>125</v>
      </c>
      <c r="P2" s="85"/>
      <c r="Q2" s="87">
        <f>(Q20*Q21*Q22)/(Q24*Q25*Q29*Q27*Q28*Q31*(1/24)*Q30)</f>
        <v>10.411442822559385</v>
      </c>
      <c r="R2" s="86" t="s">
        <v>126</v>
      </c>
      <c r="S2" s="25" t="s">
        <v>99</v>
      </c>
      <c r="T2" s="87">
        <f>(T17*T18*T19)/(T21*T22*T39*T27*T28*T29*T30*T31*(T36/24)*(T37/365))</f>
        <v>2.117301271651002</v>
      </c>
      <c r="U2" s="24" t="s">
        <v>127</v>
      </c>
    </row>
    <row r="3" spans="1:21" ht="12.75">
      <c r="A3" s="143"/>
      <c r="B3" s="144"/>
      <c r="C3" s="145"/>
      <c r="D3" s="84" t="s">
        <v>95</v>
      </c>
      <c r="E3" s="83">
        <f>((E11*E12*E14)/(((1-EXP(-E13*E12))/(E13*E12))*E16*E18*E19*E20*E21*E22*E24*(1/365)))</f>
        <v>12.596434542329831</v>
      </c>
      <c r="F3" s="82" t="s">
        <v>128</v>
      </c>
      <c r="G3" s="81" t="s">
        <v>12</v>
      </c>
      <c r="H3" s="83">
        <f>((H20*H21*H22)/(H24*H26*H38*H27*H28*(H35/24)*(H32/365)))</f>
        <v>0.0033824455151727855</v>
      </c>
      <c r="I3" s="80" t="s">
        <v>129</v>
      </c>
      <c r="J3" s="81" t="s">
        <v>100</v>
      </c>
      <c r="K3" s="83">
        <f>(K17*K18*K19)/(K21*K26*K39*K27*K28*K29*K30*K32*(K36/24)*(K37/365))</f>
        <v>11.553031547037449</v>
      </c>
      <c r="L3" s="80" t="s">
        <v>128</v>
      </c>
      <c r="M3" s="79" t="s">
        <v>95</v>
      </c>
      <c r="N3" s="78">
        <f>(N11*N12*N14)/(((1-EXP(-N13*N12))/(N13*N12))*N16*N18*N19*N20*N21*N22*N27*(1/24)*N24*(1/365))</f>
        <v>60.46288580318319</v>
      </c>
      <c r="O3" s="77" t="s">
        <v>128</v>
      </c>
      <c r="P3" s="76" t="s">
        <v>12</v>
      </c>
      <c r="Q3" s="78">
        <f>(Q20*Q21*Q22)/(Q24*Q26*Q32*Q27*Q28*Q31*(1/24)*Q30*(1/365))</f>
        <v>0.003382445515172785</v>
      </c>
      <c r="R3" s="77" t="s">
        <v>129</v>
      </c>
      <c r="S3" s="76" t="s">
        <v>100</v>
      </c>
      <c r="T3" s="78">
        <f>(T17*T18*T19)/(T21*T26*T39*T27*T28*T29*T30*T32*(T36/24)*(T37/365))</f>
        <v>11.553031547037449</v>
      </c>
      <c r="U3" s="23" t="s">
        <v>128</v>
      </c>
    </row>
    <row r="4" spans="1:21" ht="12.75">
      <c r="A4" s="143"/>
      <c r="B4" s="144"/>
      <c r="C4" s="145"/>
      <c r="D4" s="75" t="s">
        <v>96</v>
      </c>
      <c r="E4" s="74">
        <f>(1/((1/E2)+(1/E3)))</f>
        <v>0.42280699738612476</v>
      </c>
      <c r="F4" s="73" t="s">
        <v>128</v>
      </c>
      <c r="G4" s="72"/>
      <c r="H4" s="83">
        <f>(1/((1/H2)+(1/H3)))</f>
        <v>0.0033813469909663176</v>
      </c>
      <c r="I4" s="80" t="s">
        <v>130</v>
      </c>
      <c r="J4" s="81" t="s">
        <v>101</v>
      </c>
      <c r="K4" s="83">
        <f>(K17*K18*K19)/(K21*K23*K39*K27*K28*K29*K30*K33*(K36/24)*(K37/365))</f>
        <v>9.375719343863661</v>
      </c>
      <c r="L4" s="80" t="s">
        <v>127</v>
      </c>
      <c r="M4" s="79" t="s">
        <v>96</v>
      </c>
      <c r="N4" s="78">
        <f>(1/((1/N2)+(1/N3)))</f>
        <v>0.4048301436642335</v>
      </c>
      <c r="O4" s="16" t="s">
        <v>128</v>
      </c>
      <c r="P4" s="17"/>
      <c r="Q4" s="71">
        <f>(1/((1/Q2)+(1/Q3)))</f>
        <v>0.0033813469909663167</v>
      </c>
      <c r="R4" s="77" t="s">
        <v>130</v>
      </c>
      <c r="S4" s="76" t="s">
        <v>101</v>
      </c>
      <c r="T4" s="78">
        <f>(T17*T18*T19)/(T21*T23*T39*T27*T28*T29*T30*T33*(T36/24)*(T37/365))</f>
        <v>9.375719343863661</v>
      </c>
      <c r="U4" s="23" t="s">
        <v>127</v>
      </c>
    </row>
    <row r="5" spans="1:21" ht="13.5" thickBot="1">
      <c r="A5" s="146"/>
      <c r="B5" s="147"/>
      <c r="C5" s="148"/>
      <c r="D5" s="70" t="s">
        <v>94</v>
      </c>
      <c r="E5" s="110">
        <f>E2/E41</f>
        <v>0.01618719185692033</v>
      </c>
      <c r="F5" s="69" t="s">
        <v>131</v>
      </c>
      <c r="G5" s="68"/>
      <c r="H5" s="110">
        <f>H20/(H25*H29*H27*H28)</f>
        <v>10.29211127692289</v>
      </c>
      <c r="I5" s="67" t="s">
        <v>126</v>
      </c>
      <c r="J5" s="81" t="s">
        <v>102</v>
      </c>
      <c r="K5" s="83">
        <f>(K17*K18*K19)/(K21*K24*K39*K27*K28*K29*K30*K34*(K36/24)*(K37/365))</f>
        <v>3.1415269218137096</v>
      </c>
      <c r="L5" s="80" t="s">
        <v>127</v>
      </c>
      <c r="M5" s="66" t="s">
        <v>94</v>
      </c>
      <c r="N5" s="65">
        <f>N2/N33</f>
        <v>0.015079681545777103</v>
      </c>
      <c r="O5" s="64" t="s">
        <v>131</v>
      </c>
      <c r="P5" s="63"/>
      <c r="Q5" s="78">
        <f>(Q20)/(Q25*Q29*Q27*Q28*Q31*(1/24)*Q30)</f>
        <v>10.292111276922892</v>
      </c>
      <c r="R5" s="62" t="s">
        <v>126</v>
      </c>
      <c r="S5" s="76" t="s">
        <v>102</v>
      </c>
      <c r="T5" s="78">
        <f>(T17*T18*T19)/(T21*T24*T39*T27*T28*T29*T30*T34*(T36/24)*(T37/365))</f>
        <v>3.1415269218137096</v>
      </c>
      <c r="U5" s="23" t="s">
        <v>127</v>
      </c>
    </row>
    <row r="6" spans="1:21" ht="13.5" thickTop="1">
      <c r="A6" s="5" t="s">
        <v>61</v>
      </c>
      <c r="B6" s="100">
        <v>1</v>
      </c>
      <c r="C6" s="5" t="s">
        <v>63</v>
      </c>
      <c r="D6" s="84" t="s">
        <v>95</v>
      </c>
      <c r="E6" s="83">
        <f>E3/E41</f>
        <v>0.4660680780662042</v>
      </c>
      <c r="F6" s="82" t="s">
        <v>131</v>
      </c>
      <c r="G6" s="81" t="s">
        <v>13</v>
      </c>
      <c r="H6" s="83">
        <f>H20/(H26*H38*H27*H28*(H35/24)*(H32/365))</f>
        <v>0.0033436773580368495</v>
      </c>
      <c r="I6" s="80" t="s">
        <v>129</v>
      </c>
      <c r="J6" s="81" t="s">
        <v>103</v>
      </c>
      <c r="K6" s="83">
        <f>(K17*K18*K19)/(K21*K25*K39*K27*K28*K29*K30*K35*(K36/24)*(K37/365))</f>
        <v>1.7142038339948977</v>
      </c>
      <c r="L6" s="80" t="s">
        <v>127</v>
      </c>
      <c r="M6" s="79" t="s">
        <v>95</v>
      </c>
      <c r="N6" s="78">
        <f>N3/N33</f>
        <v>2.2371267747177805</v>
      </c>
      <c r="O6" s="77" t="s">
        <v>131</v>
      </c>
      <c r="P6" s="76" t="s">
        <v>13</v>
      </c>
      <c r="Q6" s="78">
        <f>(Q20)/(Q26*Q32*Q27*Q28*Q31*(1/24)*Q30*(1/365))</f>
        <v>0.0033436773580368495</v>
      </c>
      <c r="R6" s="77" t="s">
        <v>129</v>
      </c>
      <c r="S6" s="22" t="s">
        <v>103</v>
      </c>
      <c r="T6" s="71">
        <f>(T17*T18*T19)/(T21*T25*T39*T27*T28*T29*T30*T35*(T36/24)*(T37/365))</f>
        <v>1.7142038339948977</v>
      </c>
      <c r="U6" s="23" t="s">
        <v>127</v>
      </c>
    </row>
    <row r="7" spans="1:21" ht="13.5" thickBot="1">
      <c r="A7" s="2" t="s">
        <v>51</v>
      </c>
      <c r="B7" s="106">
        <v>0.000154174087007981</v>
      </c>
      <c r="C7" s="5" t="s">
        <v>16</v>
      </c>
      <c r="D7" s="75" t="s">
        <v>96</v>
      </c>
      <c r="E7" s="74">
        <f>(1/((1/E5)+(1/E6)))</f>
        <v>0.01564385890328663</v>
      </c>
      <c r="F7" s="73" t="s">
        <v>131</v>
      </c>
      <c r="G7" s="61"/>
      <c r="H7" s="60">
        <f>(1/((1/H5)+(1/H6)))</f>
        <v>0.003342591424649321</v>
      </c>
      <c r="I7" s="80" t="s">
        <v>130</v>
      </c>
      <c r="J7" s="59" t="s">
        <v>99</v>
      </c>
      <c r="K7" s="110">
        <f>K2/K40</f>
        <v>0.07834014705108715</v>
      </c>
      <c r="L7" s="58" t="s">
        <v>132</v>
      </c>
      <c r="M7" s="57" t="s">
        <v>96</v>
      </c>
      <c r="N7" s="71">
        <f>(1/((1/N5)+(1/N6)))</f>
        <v>0.01497871531557665</v>
      </c>
      <c r="O7" s="16" t="s">
        <v>131</v>
      </c>
      <c r="P7" s="63"/>
      <c r="Q7" s="78">
        <f>(1/((1/Q5)+(1/Q6)))</f>
        <v>0.003342591424649321</v>
      </c>
      <c r="R7" s="77" t="s">
        <v>130</v>
      </c>
      <c r="S7" s="76" t="s">
        <v>99</v>
      </c>
      <c r="T7" s="78">
        <f>T2/T40</f>
        <v>0.07834014705108715</v>
      </c>
      <c r="U7" s="21" t="s">
        <v>132</v>
      </c>
    </row>
    <row r="8" spans="1:21" ht="13.5" thickTop="1">
      <c r="A8" s="2" t="s">
        <v>118</v>
      </c>
      <c r="B8" s="116">
        <v>4.91094052454581E-05</v>
      </c>
      <c r="C8" s="2" t="s">
        <v>16</v>
      </c>
      <c r="D8" s="70" t="s">
        <v>94</v>
      </c>
      <c r="E8" s="110">
        <f>E2*E15*E42*E43</f>
        <v>5.034654159174027E-12</v>
      </c>
      <c r="F8" s="56" t="s">
        <v>133</v>
      </c>
      <c r="G8" s="55"/>
      <c r="H8" s="93">
        <f>H2/H41</f>
        <v>0.3852233844346976</v>
      </c>
      <c r="I8" s="90" t="s">
        <v>134</v>
      </c>
      <c r="J8" s="81" t="s">
        <v>100</v>
      </c>
      <c r="K8" s="83">
        <f>K3/K40</f>
        <v>0.42746216724038605</v>
      </c>
      <c r="L8" s="80" t="s">
        <v>131</v>
      </c>
      <c r="M8" s="79" t="s">
        <v>94</v>
      </c>
      <c r="N8" s="78">
        <f>N2*N15*N34*N35</f>
        <v>4.690188519697372E-12</v>
      </c>
      <c r="O8" s="54" t="s">
        <v>133</v>
      </c>
      <c r="P8" s="85"/>
      <c r="Q8" s="87">
        <f>Q2/Q33</f>
        <v>0.3852233844346976</v>
      </c>
      <c r="R8" s="86" t="s">
        <v>134</v>
      </c>
      <c r="S8" s="76" t="s">
        <v>100</v>
      </c>
      <c r="T8" s="78">
        <f>T3/T40</f>
        <v>0.42746216724038605</v>
      </c>
      <c r="U8" s="23" t="s">
        <v>131</v>
      </c>
    </row>
    <row r="9" spans="1:21" ht="12.75">
      <c r="A9" s="2" t="s">
        <v>119</v>
      </c>
      <c r="B9" s="116">
        <v>5.032E-05</v>
      </c>
      <c r="C9" s="2" t="s">
        <v>16</v>
      </c>
      <c r="D9" s="84" t="s">
        <v>95</v>
      </c>
      <c r="E9" s="83">
        <f>E3*E15*E42*E43</f>
        <v>1.449597687131317E-10</v>
      </c>
      <c r="F9" s="53" t="s">
        <v>133</v>
      </c>
      <c r="G9" s="81" t="s">
        <v>12</v>
      </c>
      <c r="H9" s="83">
        <f>H3/H41</f>
        <v>0.0001251504840613932</v>
      </c>
      <c r="I9" s="80" t="s">
        <v>135</v>
      </c>
      <c r="J9" s="81" t="s">
        <v>101</v>
      </c>
      <c r="K9" s="83">
        <f>K4/K40</f>
        <v>0.3469016157229558</v>
      </c>
      <c r="L9" s="80" t="s">
        <v>132</v>
      </c>
      <c r="M9" s="79" t="s">
        <v>95</v>
      </c>
      <c r="N9" s="78">
        <f>N3*N15*N34*N35</f>
        <v>6.958068898230323E-10</v>
      </c>
      <c r="O9" s="52" t="s">
        <v>133</v>
      </c>
      <c r="P9" s="76" t="s">
        <v>12</v>
      </c>
      <c r="Q9" s="78">
        <f>Q3/Q33</f>
        <v>0.00012515048406139316</v>
      </c>
      <c r="R9" s="77" t="s">
        <v>135</v>
      </c>
      <c r="S9" s="76" t="s">
        <v>101</v>
      </c>
      <c r="T9" s="78">
        <f>T4/T40</f>
        <v>0.3469016157229558</v>
      </c>
      <c r="U9" s="23" t="s">
        <v>132</v>
      </c>
    </row>
    <row r="10" spans="1:21" ht="13.5" thickBot="1">
      <c r="A10" s="1" t="s">
        <v>48</v>
      </c>
      <c r="B10" s="105">
        <v>3.19428</v>
      </c>
      <c r="C10" s="2" t="s">
        <v>84</v>
      </c>
      <c r="D10" s="51" t="s">
        <v>96</v>
      </c>
      <c r="E10" s="60">
        <f>(1/((1/E8)+(1/E9)))</f>
        <v>4.865662925919524E-12</v>
      </c>
      <c r="F10" s="50" t="s">
        <v>133</v>
      </c>
      <c r="G10" s="72"/>
      <c r="H10" s="83">
        <f>(1/((1/H8)+(1/H9)))</f>
        <v>0.00012510983866575388</v>
      </c>
      <c r="I10" s="80" t="s">
        <v>136</v>
      </c>
      <c r="J10" s="81" t="s">
        <v>102</v>
      </c>
      <c r="K10" s="83">
        <f>K5/K40</f>
        <v>0.11623649610710737</v>
      </c>
      <c r="L10" s="80" t="s">
        <v>132</v>
      </c>
      <c r="M10" s="49" t="s">
        <v>96</v>
      </c>
      <c r="N10" s="48">
        <f>(1/((1/N8)+(1/N9)))</f>
        <v>4.658785293287999E-12</v>
      </c>
      <c r="O10" s="47" t="s">
        <v>133</v>
      </c>
      <c r="P10" s="17"/>
      <c r="Q10" s="71">
        <f>(1/((1/Q8)+(1/Q9)))</f>
        <v>0.00012510983866575385</v>
      </c>
      <c r="R10" s="16" t="s">
        <v>136</v>
      </c>
      <c r="S10" s="76" t="s">
        <v>102</v>
      </c>
      <c r="T10" s="78">
        <f>T5/T40</f>
        <v>0.11623649610710737</v>
      </c>
      <c r="U10" s="23" t="s">
        <v>132</v>
      </c>
    </row>
    <row r="11" spans="1:21" ht="13.5" thickTop="1">
      <c r="A11" s="1" t="s">
        <v>54</v>
      </c>
      <c r="B11" s="116">
        <v>0.640612</v>
      </c>
      <c r="C11" s="2" t="s">
        <v>85</v>
      </c>
      <c r="D11" s="5" t="s">
        <v>61</v>
      </c>
      <c r="E11" s="103">
        <f>B6</f>
        <v>1</v>
      </c>
      <c r="F11" s="5" t="s">
        <v>63</v>
      </c>
      <c r="G11" s="68"/>
      <c r="H11" s="110">
        <f>H5/H41</f>
        <v>0.3808081172461473</v>
      </c>
      <c r="I11" s="58" t="s">
        <v>134</v>
      </c>
      <c r="J11" s="81" t="s">
        <v>103</v>
      </c>
      <c r="K11" s="83">
        <f>K6/K40</f>
        <v>0.06342554185781128</v>
      </c>
      <c r="L11" s="80" t="s">
        <v>132</v>
      </c>
      <c r="M11" s="5" t="s">
        <v>61</v>
      </c>
      <c r="N11" s="103">
        <f>B6</f>
        <v>1</v>
      </c>
      <c r="O11" s="5" t="s">
        <v>63</v>
      </c>
      <c r="P11" s="63"/>
      <c r="Q11" s="78">
        <f>Q5/Q33</f>
        <v>0.3808081172461474</v>
      </c>
      <c r="R11" s="77" t="s">
        <v>134</v>
      </c>
      <c r="S11" s="22" t="s">
        <v>103</v>
      </c>
      <c r="T11" s="71">
        <f>T6/T40</f>
        <v>0.06342554185781128</v>
      </c>
      <c r="U11" s="23" t="s">
        <v>132</v>
      </c>
    </row>
    <row r="12" spans="1:21" ht="15.75">
      <c r="A12" s="1" t="s">
        <v>49</v>
      </c>
      <c r="B12" s="116">
        <v>0.63512</v>
      </c>
      <c r="C12" s="2" t="s">
        <v>84</v>
      </c>
      <c r="D12" s="2" t="s">
        <v>137</v>
      </c>
      <c r="E12" s="103">
        <f>B65</f>
        <v>1</v>
      </c>
      <c r="F12" s="5" t="s">
        <v>109</v>
      </c>
      <c r="G12" s="46" t="s">
        <v>13</v>
      </c>
      <c r="H12" s="83">
        <f>H6/H41</f>
        <v>0.00012371606224736355</v>
      </c>
      <c r="I12" s="80" t="s">
        <v>135</v>
      </c>
      <c r="J12" s="59" t="s">
        <v>99</v>
      </c>
      <c r="K12" s="110">
        <f>K2*K20*K41*K43</f>
        <v>2.4365903034159727E-08</v>
      </c>
      <c r="L12" s="58" t="s">
        <v>138</v>
      </c>
      <c r="M12" s="2" t="s">
        <v>139</v>
      </c>
      <c r="N12" s="103">
        <f>B65</f>
        <v>1</v>
      </c>
      <c r="O12" s="5" t="s">
        <v>109</v>
      </c>
      <c r="P12" s="76" t="s">
        <v>13</v>
      </c>
      <c r="Q12" s="78">
        <f>Q6/Q33</f>
        <v>0.00012371606224736355</v>
      </c>
      <c r="R12" s="77" t="s">
        <v>135</v>
      </c>
      <c r="S12" s="76" t="s">
        <v>99</v>
      </c>
      <c r="T12" s="78">
        <f>T2*T20*T41*T43</f>
        <v>2.4365903034159727E-08</v>
      </c>
      <c r="U12" s="21" t="s">
        <v>138</v>
      </c>
    </row>
    <row r="13" spans="1:21" ht="13.5" thickBot="1">
      <c r="A13" s="1" t="s">
        <v>50</v>
      </c>
      <c r="B13" s="116">
        <v>1.817564</v>
      </c>
      <c r="C13" s="2" t="s">
        <v>84</v>
      </c>
      <c r="D13" s="2" t="s">
        <v>62</v>
      </c>
      <c r="E13" s="103">
        <f>B34</f>
        <v>0.38</v>
      </c>
      <c r="G13" s="45"/>
      <c r="H13" s="60">
        <f>(1/((1/H11)+(1/H12)))</f>
        <v>0.000123675882712025</v>
      </c>
      <c r="I13" s="80" t="s">
        <v>136</v>
      </c>
      <c r="J13" s="81" t="s">
        <v>100</v>
      </c>
      <c r="K13" s="83">
        <f>K3*K20*K41*K42</f>
        <v>1.32952287043307E-10</v>
      </c>
      <c r="L13" s="80" t="s">
        <v>133</v>
      </c>
      <c r="M13" s="2" t="s">
        <v>1</v>
      </c>
      <c r="N13" s="103">
        <f>B34</f>
        <v>0.38</v>
      </c>
      <c r="P13" s="63"/>
      <c r="Q13" s="48">
        <f>(1/((1/Q11)+(1/Q12)))</f>
        <v>0.000123675882712025</v>
      </c>
      <c r="R13" s="44" t="s">
        <v>136</v>
      </c>
      <c r="S13" s="76" t="s">
        <v>100</v>
      </c>
      <c r="T13" s="78">
        <f>T3*T20*T41*T42</f>
        <v>1.32952287043307E-10</v>
      </c>
      <c r="U13" s="23" t="s">
        <v>133</v>
      </c>
    </row>
    <row r="14" spans="1:21" ht="13.5" thickTop="1">
      <c r="A14" s="1" t="s">
        <v>52</v>
      </c>
      <c r="B14" s="116">
        <v>2.83936</v>
      </c>
      <c r="C14" s="2" t="s">
        <v>84</v>
      </c>
      <c r="D14" s="2" t="s">
        <v>0</v>
      </c>
      <c r="E14" s="43">
        <f>0.693/E15</f>
        <v>0.0231</v>
      </c>
      <c r="G14" s="42"/>
      <c r="H14" s="93">
        <f>H2*H23*H42*H43</f>
        <v>1.1981488400201338E-10</v>
      </c>
      <c r="I14" s="90" t="s">
        <v>140</v>
      </c>
      <c r="J14" s="81" t="s">
        <v>101</v>
      </c>
      <c r="K14" s="83">
        <f>K4*K20*K41*K43</f>
        <v>1.07895778209183E-07</v>
      </c>
      <c r="L14" s="80" t="s">
        <v>138</v>
      </c>
      <c r="M14" s="2" t="s">
        <v>0</v>
      </c>
      <c r="N14" s="43">
        <f>0.693/N15</f>
        <v>0.0231</v>
      </c>
      <c r="P14" s="85"/>
      <c r="Q14" s="87">
        <f>Q2*Q23*Q34*Q35</f>
        <v>1.1981488400201338E-10</v>
      </c>
      <c r="R14" s="86" t="s">
        <v>140</v>
      </c>
      <c r="S14" s="76" t="s">
        <v>101</v>
      </c>
      <c r="T14" s="78">
        <f>T4*T20*T41*T43</f>
        <v>1.07895778209183E-07</v>
      </c>
      <c r="U14" s="23" t="s">
        <v>138</v>
      </c>
    </row>
    <row r="15" spans="1:21" ht="12.75">
      <c r="A15" s="1" t="s">
        <v>53</v>
      </c>
      <c r="B15" s="116">
        <v>4763.4</v>
      </c>
      <c r="C15" s="2" t="s">
        <v>86</v>
      </c>
      <c r="D15" s="41" t="s">
        <v>14</v>
      </c>
      <c r="E15" s="40">
        <f>B16</f>
        <v>30</v>
      </c>
      <c r="F15" s="5" t="s">
        <v>15</v>
      </c>
      <c r="G15" s="46" t="s">
        <v>12</v>
      </c>
      <c r="H15" s="83">
        <f>H3*H23*H42*H43</f>
        <v>3.892518298860842E-14</v>
      </c>
      <c r="I15" s="39" t="s">
        <v>141</v>
      </c>
      <c r="J15" s="81" t="s">
        <v>102</v>
      </c>
      <c r="K15" s="83">
        <f>K5*K20*K41*K43</f>
        <v>3.615269181623217E-08</v>
      </c>
      <c r="L15" s="80" t="s">
        <v>138</v>
      </c>
      <c r="M15" s="41" t="s">
        <v>14</v>
      </c>
      <c r="N15" s="40">
        <f>B16</f>
        <v>30</v>
      </c>
      <c r="P15" s="76" t="s">
        <v>12</v>
      </c>
      <c r="Q15" s="78">
        <f>Q3*Q23*Q34*Q35</f>
        <v>3.8925182988608414E-14</v>
      </c>
      <c r="R15" s="77" t="s">
        <v>141</v>
      </c>
      <c r="S15" s="76" t="s">
        <v>102</v>
      </c>
      <c r="T15" s="78">
        <f>T5*T20*T41*T43</f>
        <v>3.615269181623217E-08</v>
      </c>
      <c r="U15" s="23" t="s">
        <v>138</v>
      </c>
    </row>
    <row r="16" spans="1:21" ht="13.5" thickBot="1">
      <c r="A16" s="6" t="s">
        <v>14</v>
      </c>
      <c r="B16" s="96">
        <v>30</v>
      </c>
      <c r="C16" s="3" t="s">
        <v>55</v>
      </c>
      <c r="D16" s="5" t="s">
        <v>12</v>
      </c>
      <c r="E16" s="43">
        <f>(1-EXP(-E14*E12))</f>
        <v>0.022835237588950674</v>
      </c>
      <c r="G16" s="38"/>
      <c r="H16" s="83">
        <f>(1/((1/H14)+(1/H15)))</f>
        <v>3.891254117204039E-14</v>
      </c>
      <c r="I16" s="80" t="s">
        <v>142</v>
      </c>
      <c r="J16" s="37" t="s">
        <v>103</v>
      </c>
      <c r="K16" s="60">
        <f>K6*K20*K41*K43</f>
        <v>1.9727057721613282E-08</v>
      </c>
      <c r="L16" s="36" t="s">
        <v>138</v>
      </c>
      <c r="M16" s="5" t="s">
        <v>12</v>
      </c>
      <c r="N16" s="43">
        <f>(1-EXP(-N14*N12))</f>
        <v>0.022835237588950674</v>
      </c>
      <c r="P16" s="17"/>
      <c r="Q16" s="71">
        <f>(1/((1/Q14)+(1/Q15)))</f>
        <v>3.891254117204038E-14</v>
      </c>
      <c r="R16" s="16" t="s">
        <v>142</v>
      </c>
      <c r="S16" s="20" t="s">
        <v>103</v>
      </c>
      <c r="T16" s="48">
        <f>T6*T20*T41*T43</f>
        <v>1.9727057721613282E-08</v>
      </c>
      <c r="U16" s="19" t="s">
        <v>138</v>
      </c>
    </row>
    <row r="17" spans="1:21" ht="13.5" thickTop="1">
      <c r="A17" s="5" t="s">
        <v>43</v>
      </c>
      <c r="B17" s="104">
        <v>137</v>
      </c>
      <c r="C17" s="5" t="s">
        <v>44</v>
      </c>
      <c r="D17" s="2" t="s">
        <v>118</v>
      </c>
      <c r="E17" s="40">
        <f>B8</f>
        <v>4.91094052454581E-05</v>
      </c>
      <c r="F17" s="5" t="s">
        <v>16</v>
      </c>
      <c r="G17" s="35"/>
      <c r="H17" s="110">
        <f>H5*H23*H42*H43</f>
        <v>1.1844161657482863E-10</v>
      </c>
      <c r="I17" s="58" t="s">
        <v>140</v>
      </c>
      <c r="J17" s="5" t="s">
        <v>61</v>
      </c>
      <c r="K17" s="103">
        <f>B6</f>
        <v>1</v>
      </c>
      <c r="L17" s="5" t="s">
        <v>63</v>
      </c>
      <c r="M17" s="2" t="s">
        <v>119</v>
      </c>
      <c r="N17" s="40">
        <f>B9</f>
        <v>5.032E-05</v>
      </c>
      <c r="O17" s="5" t="s">
        <v>16</v>
      </c>
      <c r="P17" s="63"/>
      <c r="Q17" s="78">
        <f>Q5*Q23*Q34*Q35</f>
        <v>1.1844161657482865E-10</v>
      </c>
      <c r="R17" s="77" t="s">
        <v>140</v>
      </c>
      <c r="S17" s="5" t="s">
        <v>61</v>
      </c>
      <c r="T17" s="103">
        <f>B6</f>
        <v>1</v>
      </c>
      <c r="U17" s="5" t="s">
        <v>63</v>
      </c>
    </row>
    <row r="18" spans="1:21" ht="15.75">
      <c r="A18" s="2" t="s">
        <v>148</v>
      </c>
      <c r="B18" s="95">
        <v>2</v>
      </c>
      <c r="C18" s="5"/>
      <c r="D18" s="2" t="s">
        <v>47</v>
      </c>
      <c r="E18" s="40">
        <f>B11</f>
        <v>0.640612</v>
      </c>
      <c r="F18" s="5" t="s">
        <v>87</v>
      </c>
      <c r="G18" s="46" t="s">
        <v>13</v>
      </c>
      <c r="H18" s="83">
        <f>H6*H23*H42*H43</f>
        <v>3.847903903628807E-14</v>
      </c>
      <c r="I18" s="80" t="s">
        <v>141</v>
      </c>
      <c r="J18" s="2" t="s">
        <v>137</v>
      </c>
      <c r="K18" s="103">
        <f>B65</f>
        <v>1</v>
      </c>
      <c r="L18" s="5" t="s">
        <v>109</v>
      </c>
      <c r="M18" s="2" t="s">
        <v>47</v>
      </c>
      <c r="N18" s="40">
        <f>B11</f>
        <v>0.640612</v>
      </c>
      <c r="O18" s="5" t="s">
        <v>87</v>
      </c>
      <c r="P18" s="76" t="s">
        <v>13</v>
      </c>
      <c r="Q18" s="78">
        <f>Q6*Q23*Q34*Q35</f>
        <v>3.847903903628807E-14</v>
      </c>
      <c r="R18" s="77" t="s">
        <v>141</v>
      </c>
      <c r="S18" s="2" t="s">
        <v>139</v>
      </c>
      <c r="T18" s="103">
        <f>B65</f>
        <v>1</v>
      </c>
      <c r="U18" s="5" t="s">
        <v>109</v>
      </c>
    </row>
    <row r="19" spans="1:20" ht="15" thickBot="1">
      <c r="A19" s="5" t="s">
        <v>147</v>
      </c>
      <c r="B19" s="95">
        <v>2</v>
      </c>
      <c r="C19" s="4"/>
      <c r="D19" s="5" t="s">
        <v>17</v>
      </c>
      <c r="E19" s="103">
        <f>B25</f>
        <v>1</v>
      </c>
      <c r="G19" s="61"/>
      <c r="H19" s="60">
        <f>(1/((1/H17)+(1/H18)))</f>
        <v>3.846654211486439E-14</v>
      </c>
      <c r="I19" s="36" t="s">
        <v>142</v>
      </c>
      <c r="J19" s="2" t="s">
        <v>0</v>
      </c>
      <c r="K19" s="43">
        <f>0.693/K20</f>
        <v>0.0231</v>
      </c>
      <c r="M19" s="5" t="s">
        <v>17</v>
      </c>
      <c r="N19" s="103">
        <f>B25</f>
        <v>1</v>
      </c>
      <c r="P19" s="34"/>
      <c r="Q19" s="48">
        <f>(1/((1/Q17)+(1/Q18)))</f>
        <v>3.846654211486439E-14</v>
      </c>
      <c r="R19" s="44" t="s">
        <v>142</v>
      </c>
      <c r="S19" s="2" t="s">
        <v>0</v>
      </c>
      <c r="T19" s="43">
        <f>0.693/T20</f>
        <v>0.0231</v>
      </c>
    </row>
    <row r="20" spans="1:21" ht="13.5" thickTop="1">
      <c r="A20" s="97" t="s">
        <v>120</v>
      </c>
      <c r="B20" s="101">
        <v>2.3822768</v>
      </c>
      <c r="C20" s="5"/>
      <c r="D20" s="5" t="s">
        <v>18</v>
      </c>
      <c r="E20" s="103">
        <f>B26</f>
        <v>1</v>
      </c>
      <c r="G20" s="5" t="s">
        <v>61</v>
      </c>
      <c r="H20" s="103">
        <f>B6</f>
        <v>1</v>
      </c>
      <c r="I20" s="5" t="s">
        <v>63</v>
      </c>
      <c r="J20" s="41" t="s">
        <v>14</v>
      </c>
      <c r="K20" s="40">
        <f>B16</f>
        <v>30</v>
      </c>
      <c r="L20" s="5" t="s">
        <v>15</v>
      </c>
      <c r="M20" s="5" t="s">
        <v>18</v>
      </c>
      <c r="N20" s="103">
        <f>B26</f>
        <v>1</v>
      </c>
      <c r="P20" s="5" t="s">
        <v>61</v>
      </c>
      <c r="Q20" s="103">
        <f>B6</f>
        <v>1</v>
      </c>
      <c r="R20" s="5" t="s">
        <v>63</v>
      </c>
      <c r="S20" s="41" t="s">
        <v>14</v>
      </c>
      <c r="T20" s="40">
        <f>B16</f>
        <v>30</v>
      </c>
      <c r="U20" s="5" t="s">
        <v>15</v>
      </c>
    </row>
    <row r="21" spans="1:20" ht="15.75">
      <c r="A21" s="97" t="s">
        <v>121</v>
      </c>
      <c r="B21" s="101">
        <v>2.176992</v>
      </c>
      <c r="C21" s="4"/>
      <c r="D21" s="5" t="s">
        <v>19</v>
      </c>
      <c r="E21" s="33">
        <f>B27</f>
        <v>1</v>
      </c>
      <c r="G21" s="2" t="s">
        <v>137</v>
      </c>
      <c r="H21" s="103">
        <f>B65</f>
        <v>1</v>
      </c>
      <c r="I21" s="5" t="s">
        <v>109</v>
      </c>
      <c r="J21" s="5" t="s">
        <v>12</v>
      </c>
      <c r="K21" s="43">
        <f>(1-EXP(-K19*K18))</f>
        <v>0.022835237588950674</v>
      </c>
      <c r="M21" s="5" t="s">
        <v>19</v>
      </c>
      <c r="N21" s="33">
        <f>B27</f>
        <v>1</v>
      </c>
      <c r="P21" s="2" t="s">
        <v>139</v>
      </c>
      <c r="Q21" s="103">
        <f>B65</f>
        <v>1</v>
      </c>
      <c r="R21" s="5" t="s">
        <v>109</v>
      </c>
      <c r="S21" s="5" t="s">
        <v>12</v>
      </c>
      <c r="T21" s="43">
        <f>(1-EXP(-T19*T18))</f>
        <v>0.022835237588950674</v>
      </c>
    </row>
    <row r="22" spans="1:21" ht="14.25">
      <c r="A22" s="97" t="s">
        <v>122</v>
      </c>
      <c r="B22" s="101">
        <v>2.7057488</v>
      </c>
      <c r="C22" s="4"/>
      <c r="D22" s="5" t="s">
        <v>20</v>
      </c>
      <c r="E22" s="33">
        <f>B28</f>
        <v>1</v>
      </c>
      <c r="G22" s="2" t="s">
        <v>0</v>
      </c>
      <c r="H22" s="43">
        <f>0.693/H23</f>
        <v>0.0231</v>
      </c>
      <c r="J22" s="2" t="s">
        <v>48</v>
      </c>
      <c r="K22" s="40">
        <f>B10</f>
        <v>3.19428</v>
      </c>
      <c r="L22" s="2" t="s">
        <v>84</v>
      </c>
      <c r="M22" s="5" t="s">
        <v>20</v>
      </c>
      <c r="N22" s="33">
        <f>B28</f>
        <v>1</v>
      </c>
      <c r="P22" s="2" t="s">
        <v>0</v>
      </c>
      <c r="Q22" s="43">
        <f>0.693/Q23</f>
        <v>0.0231</v>
      </c>
      <c r="S22" s="2" t="s">
        <v>48</v>
      </c>
      <c r="T22" s="40">
        <f>B10</f>
        <v>3.19428</v>
      </c>
      <c r="U22" s="2" t="s">
        <v>84</v>
      </c>
    </row>
    <row r="23" spans="1:21" ht="14.25">
      <c r="A23" s="97" t="s">
        <v>123</v>
      </c>
      <c r="B23" s="101">
        <v>2.8217424</v>
      </c>
      <c r="C23" s="4"/>
      <c r="D23" s="5" t="s">
        <v>104</v>
      </c>
      <c r="E23" s="32">
        <f>(((E27*E25*E30)+(E28*E25*E32))*E34*E39*E35*E37)+(((E27*E26*E31)+(E28*E26*E33))*E34*E40*E36*E38)</f>
        <v>56595</v>
      </c>
      <c r="F23" s="5" t="s">
        <v>21</v>
      </c>
      <c r="G23" s="41" t="s">
        <v>14</v>
      </c>
      <c r="H23" s="40">
        <f>B16</f>
        <v>30</v>
      </c>
      <c r="I23" s="5" t="s">
        <v>15</v>
      </c>
      <c r="J23" s="2" t="s">
        <v>49</v>
      </c>
      <c r="K23" s="40">
        <f>B12</f>
        <v>0.63512</v>
      </c>
      <c r="L23" s="2" t="s">
        <v>84</v>
      </c>
      <c r="M23" s="5" t="s">
        <v>117</v>
      </c>
      <c r="N23" s="31">
        <f>((N25*N28)+(N26*N29))*N30*N31*N32</f>
        <v>1077.9999999999998</v>
      </c>
      <c r="O23" s="5" t="s">
        <v>21</v>
      </c>
      <c r="P23" s="41" t="s">
        <v>14</v>
      </c>
      <c r="Q23" s="40">
        <f>B16</f>
        <v>30</v>
      </c>
      <c r="R23" s="5" t="s">
        <v>15</v>
      </c>
      <c r="S23" s="2" t="s">
        <v>49</v>
      </c>
      <c r="T23" s="40">
        <f>B12</f>
        <v>0.63512</v>
      </c>
      <c r="U23" s="2" t="s">
        <v>84</v>
      </c>
    </row>
    <row r="24" spans="1:21" ht="14.25">
      <c r="A24" s="97" t="s">
        <v>124</v>
      </c>
      <c r="B24" s="102">
        <v>3.3102816</v>
      </c>
      <c r="C24" s="4"/>
      <c r="D24" s="5" t="s">
        <v>69</v>
      </c>
      <c r="E24" s="33">
        <f>B36</f>
        <v>55</v>
      </c>
      <c r="F24" s="5" t="s">
        <v>88</v>
      </c>
      <c r="G24" s="5" t="s">
        <v>12</v>
      </c>
      <c r="H24" s="43">
        <f>(1-EXP(-H22*H21))</f>
        <v>0.022835237588950674</v>
      </c>
      <c r="J24" s="2" t="s">
        <v>50</v>
      </c>
      <c r="K24" s="40">
        <f>B13</f>
        <v>1.817564</v>
      </c>
      <c r="L24" s="2" t="s">
        <v>84</v>
      </c>
      <c r="M24" s="5" t="s">
        <v>25</v>
      </c>
      <c r="N24" s="33">
        <f>B56</f>
        <v>55</v>
      </c>
      <c r="O24" s="5" t="s">
        <v>88</v>
      </c>
      <c r="P24" s="5" t="s">
        <v>12</v>
      </c>
      <c r="Q24" s="43">
        <f>(1-EXP(-Q22*Q21))</f>
        <v>0.022835237588950674</v>
      </c>
      <c r="S24" s="2" t="s">
        <v>50</v>
      </c>
      <c r="T24" s="40">
        <f>B13</f>
        <v>1.817564</v>
      </c>
      <c r="U24" s="2" t="s">
        <v>84</v>
      </c>
    </row>
    <row r="25" spans="1:21" ht="14.25">
      <c r="A25" s="5" t="s">
        <v>17</v>
      </c>
      <c r="B25" s="100">
        <v>1</v>
      </c>
      <c r="C25" s="4"/>
      <c r="D25" s="5" t="s">
        <v>70</v>
      </c>
      <c r="E25" s="33">
        <f>B37</f>
        <v>55</v>
      </c>
      <c r="F25" s="5" t="s">
        <v>88</v>
      </c>
      <c r="G25" s="2" t="s">
        <v>51</v>
      </c>
      <c r="H25" s="40">
        <f>B7</f>
        <v>0.000154174087007981</v>
      </c>
      <c r="I25" s="5" t="s">
        <v>16</v>
      </c>
      <c r="J25" s="2" t="s">
        <v>52</v>
      </c>
      <c r="K25" s="40">
        <f>B14</f>
        <v>2.83936</v>
      </c>
      <c r="L25" s="2" t="s">
        <v>84</v>
      </c>
      <c r="M25" s="5" t="s">
        <v>2</v>
      </c>
      <c r="N25" s="103">
        <f>B31</f>
        <v>0.7</v>
      </c>
      <c r="P25" s="2" t="s">
        <v>51</v>
      </c>
      <c r="Q25" s="40">
        <f>B7</f>
        <v>0.000154174087007981</v>
      </c>
      <c r="R25" s="5" t="s">
        <v>16</v>
      </c>
      <c r="S25" s="2" t="s">
        <v>52</v>
      </c>
      <c r="T25" s="40">
        <f>B14</f>
        <v>2.83936</v>
      </c>
      <c r="U25" s="2" t="s">
        <v>84</v>
      </c>
    </row>
    <row r="26" spans="1:21" ht="14.25">
      <c r="A26" s="5" t="s">
        <v>18</v>
      </c>
      <c r="B26" s="100">
        <v>1</v>
      </c>
      <c r="C26" s="4"/>
      <c r="D26" s="5" t="s">
        <v>71</v>
      </c>
      <c r="E26" s="33">
        <f>B38</f>
        <v>55</v>
      </c>
      <c r="F26" s="5" t="s">
        <v>88</v>
      </c>
      <c r="G26" s="2" t="s">
        <v>53</v>
      </c>
      <c r="H26" s="40">
        <f>B15</f>
        <v>4763.4</v>
      </c>
      <c r="I26" s="5" t="s">
        <v>89</v>
      </c>
      <c r="J26" s="2" t="s">
        <v>54</v>
      </c>
      <c r="K26" s="40">
        <f>B11</f>
        <v>0.640612</v>
      </c>
      <c r="L26" s="2" t="s">
        <v>90</v>
      </c>
      <c r="M26" s="5" t="s">
        <v>3</v>
      </c>
      <c r="N26" s="103">
        <f>B32</f>
        <v>0.3</v>
      </c>
      <c r="P26" s="2" t="s">
        <v>53</v>
      </c>
      <c r="Q26" s="40">
        <f>B15</f>
        <v>4763.4</v>
      </c>
      <c r="R26" s="5" t="s">
        <v>91</v>
      </c>
      <c r="S26" s="2" t="s">
        <v>54</v>
      </c>
      <c r="T26" s="40">
        <f>B11</f>
        <v>0.640612</v>
      </c>
      <c r="U26" s="2" t="s">
        <v>90</v>
      </c>
    </row>
    <row r="27" spans="1:20" ht="14.25">
      <c r="A27" s="5" t="s">
        <v>19</v>
      </c>
      <c r="B27" s="100">
        <v>1</v>
      </c>
      <c r="C27" s="4"/>
      <c r="D27" s="5" t="s">
        <v>110</v>
      </c>
      <c r="E27" s="103">
        <f>B31</f>
        <v>0.7</v>
      </c>
      <c r="G27" s="5" t="s">
        <v>17</v>
      </c>
      <c r="H27" s="103">
        <f>B25</f>
        <v>1</v>
      </c>
      <c r="J27" s="5" t="s">
        <v>17</v>
      </c>
      <c r="K27" s="103">
        <f>B25</f>
        <v>1</v>
      </c>
      <c r="M27" s="5" t="s">
        <v>26</v>
      </c>
      <c r="N27" s="103">
        <f>B57</f>
        <v>5</v>
      </c>
      <c r="O27" s="5" t="s">
        <v>92</v>
      </c>
      <c r="P27" s="5" t="s">
        <v>17</v>
      </c>
      <c r="Q27" s="103">
        <f>B25</f>
        <v>1</v>
      </c>
      <c r="S27" s="5" t="s">
        <v>17</v>
      </c>
      <c r="T27" s="103">
        <f>B25</f>
        <v>1</v>
      </c>
    </row>
    <row r="28" spans="1:20" ht="14.25">
      <c r="A28" s="5" t="s">
        <v>20</v>
      </c>
      <c r="B28" s="100">
        <v>1</v>
      </c>
      <c r="C28" s="4"/>
      <c r="D28" s="5" t="s">
        <v>111</v>
      </c>
      <c r="E28" s="103">
        <f>B32</f>
        <v>0.3</v>
      </c>
      <c r="G28" s="5" t="s">
        <v>18</v>
      </c>
      <c r="H28" s="103">
        <f>B26</f>
        <v>1</v>
      </c>
      <c r="J28" s="5" t="s">
        <v>18</v>
      </c>
      <c r="K28" s="103">
        <f>B26</f>
        <v>1</v>
      </c>
      <c r="M28" s="5" t="s">
        <v>28</v>
      </c>
      <c r="N28" s="103">
        <f>B58</f>
        <v>5</v>
      </c>
      <c r="O28" s="5" t="s">
        <v>92</v>
      </c>
      <c r="P28" s="5" t="s">
        <v>18</v>
      </c>
      <c r="Q28" s="103">
        <f>B26</f>
        <v>1</v>
      </c>
      <c r="S28" s="5" t="s">
        <v>18</v>
      </c>
      <c r="T28" s="103">
        <f>B26</f>
        <v>1</v>
      </c>
    </row>
    <row r="29" spans="1:20" ht="14.25">
      <c r="A29" s="2" t="s">
        <v>56</v>
      </c>
      <c r="B29" s="99">
        <v>0.25</v>
      </c>
      <c r="C29" s="4"/>
      <c r="D29" s="5" t="s">
        <v>72</v>
      </c>
      <c r="E29" s="103">
        <f>B39</f>
        <v>5</v>
      </c>
      <c r="F29" s="5" t="s">
        <v>92</v>
      </c>
      <c r="G29" s="5" t="s">
        <v>105</v>
      </c>
      <c r="H29" s="121">
        <f>(H30*(H36/24)*H33*H39)+(H31*(H37/24)*H34*H40)</f>
        <v>630.2083333333334</v>
      </c>
      <c r="I29" s="5" t="s">
        <v>22</v>
      </c>
      <c r="J29" s="5" t="s">
        <v>19</v>
      </c>
      <c r="K29" s="33">
        <f>B27</f>
        <v>1</v>
      </c>
      <c r="M29" s="5" t="s">
        <v>30</v>
      </c>
      <c r="N29" s="103">
        <f>B59</f>
        <v>7</v>
      </c>
      <c r="O29" s="5" t="s">
        <v>92</v>
      </c>
      <c r="P29" s="5" t="s">
        <v>23</v>
      </c>
      <c r="Q29" s="103">
        <f>B62</f>
        <v>55</v>
      </c>
      <c r="R29" s="5" t="s">
        <v>24</v>
      </c>
      <c r="S29" s="5" t="s">
        <v>19</v>
      </c>
      <c r="T29" s="33">
        <f>B27</f>
        <v>1</v>
      </c>
    </row>
    <row r="30" spans="1:20" ht="14.25">
      <c r="A30" s="2" t="s">
        <v>57</v>
      </c>
      <c r="B30" s="99">
        <v>0.75</v>
      </c>
      <c r="C30" s="4"/>
      <c r="D30" s="5" t="s">
        <v>5</v>
      </c>
      <c r="E30" s="103">
        <f>B40</f>
        <v>5</v>
      </c>
      <c r="F30" s="5" t="s">
        <v>92</v>
      </c>
      <c r="G30" s="5" t="s">
        <v>80</v>
      </c>
      <c r="H30" s="103">
        <f>B51</f>
        <v>55</v>
      </c>
      <c r="I30" s="5" t="s">
        <v>24</v>
      </c>
      <c r="J30" s="5" t="s">
        <v>20</v>
      </c>
      <c r="K30" s="33">
        <f>B28</f>
        <v>1</v>
      </c>
      <c r="M30" s="5" t="s">
        <v>4</v>
      </c>
      <c r="N30" s="103">
        <f>B33</f>
        <v>0.7</v>
      </c>
      <c r="P30" s="5" t="s">
        <v>25</v>
      </c>
      <c r="Q30" s="33">
        <f>B56</f>
        <v>55</v>
      </c>
      <c r="R30" s="5" t="s">
        <v>88</v>
      </c>
      <c r="S30" s="5" t="s">
        <v>20</v>
      </c>
      <c r="T30" s="33">
        <f>B28</f>
        <v>1</v>
      </c>
    </row>
    <row r="31" spans="1:20" ht="14.25">
      <c r="A31" s="5" t="s">
        <v>2</v>
      </c>
      <c r="B31" s="100">
        <v>0.7</v>
      </c>
      <c r="C31" s="4"/>
      <c r="D31" s="5" t="s">
        <v>7</v>
      </c>
      <c r="E31" s="103">
        <f>B41</f>
        <v>5</v>
      </c>
      <c r="F31" s="5" t="s">
        <v>92</v>
      </c>
      <c r="G31" s="5" t="s">
        <v>81</v>
      </c>
      <c r="H31" s="103">
        <f>B52</f>
        <v>55</v>
      </c>
      <c r="I31" s="5" t="s">
        <v>24</v>
      </c>
      <c r="J31" s="5" t="s">
        <v>120</v>
      </c>
      <c r="K31" s="40">
        <f>B20</f>
        <v>2.3822768</v>
      </c>
      <c r="M31" s="5" t="s">
        <v>32</v>
      </c>
      <c r="N31" s="103">
        <f>B61</f>
        <v>55</v>
      </c>
      <c r="O31" s="5" t="s">
        <v>33</v>
      </c>
      <c r="P31" s="5" t="s">
        <v>26</v>
      </c>
      <c r="Q31" s="103">
        <f>B57</f>
        <v>5</v>
      </c>
      <c r="R31" s="5" t="s">
        <v>92</v>
      </c>
      <c r="S31" s="5" t="s">
        <v>120</v>
      </c>
      <c r="T31" s="40">
        <f>B20</f>
        <v>2.3822768</v>
      </c>
    </row>
    <row r="32" spans="1:20" ht="14.25">
      <c r="A32" s="5" t="s">
        <v>3</v>
      </c>
      <c r="B32" s="100">
        <v>0.3</v>
      </c>
      <c r="C32" s="4"/>
      <c r="D32" s="5" t="s">
        <v>6</v>
      </c>
      <c r="E32" s="103">
        <f>B42</f>
        <v>7</v>
      </c>
      <c r="F32" s="5" t="s">
        <v>92</v>
      </c>
      <c r="G32" s="5" t="s">
        <v>69</v>
      </c>
      <c r="H32" s="33">
        <f>B36</f>
        <v>55</v>
      </c>
      <c r="I32" s="5" t="s">
        <v>88</v>
      </c>
      <c r="J32" s="5" t="s">
        <v>121</v>
      </c>
      <c r="K32" s="40">
        <f>B21</f>
        <v>2.176992</v>
      </c>
      <c r="M32" s="5" t="s">
        <v>36</v>
      </c>
      <c r="N32" s="103">
        <f>B63</f>
        <v>5</v>
      </c>
      <c r="O32" s="5" t="s">
        <v>112</v>
      </c>
      <c r="P32" s="2" t="s">
        <v>29</v>
      </c>
      <c r="Q32" s="28">
        <f>B19</f>
        <v>2</v>
      </c>
      <c r="S32" s="5" t="s">
        <v>121</v>
      </c>
      <c r="T32" s="29">
        <f>B21</f>
        <v>2.176992</v>
      </c>
    </row>
    <row r="33" spans="1:20" ht="14.25">
      <c r="A33" s="5" t="s">
        <v>4</v>
      </c>
      <c r="B33" s="100">
        <v>0.7</v>
      </c>
      <c r="C33" s="4"/>
      <c r="D33" s="5" t="s">
        <v>8</v>
      </c>
      <c r="E33" s="103">
        <f>B43</f>
        <v>7</v>
      </c>
      <c r="F33" s="5" t="s">
        <v>92</v>
      </c>
      <c r="G33" s="5" t="s">
        <v>70</v>
      </c>
      <c r="H33" s="33">
        <f>B37</f>
        <v>55</v>
      </c>
      <c r="I33" s="5" t="s">
        <v>88</v>
      </c>
      <c r="J33" s="5" t="s">
        <v>122</v>
      </c>
      <c r="K33" s="40">
        <f>B22</f>
        <v>2.7057488</v>
      </c>
      <c r="M33" s="5" t="s">
        <v>41</v>
      </c>
      <c r="N33" s="27">
        <v>27.027027027027</v>
      </c>
      <c r="O33" s="5" t="s">
        <v>42</v>
      </c>
      <c r="P33" s="5" t="s">
        <v>41</v>
      </c>
      <c r="Q33" s="27">
        <v>27.027027027027</v>
      </c>
      <c r="R33" s="5" t="s">
        <v>42</v>
      </c>
      <c r="S33" s="5" t="s">
        <v>122</v>
      </c>
      <c r="T33" s="29">
        <f>B22</f>
        <v>2.7057488</v>
      </c>
    </row>
    <row r="34" spans="1:20" ht="12.75">
      <c r="A34" s="2" t="s">
        <v>1</v>
      </c>
      <c r="B34" s="100">
        <v>0.38</v>
      </c>
      <c r="C34" s="5"/>
      <c r="D34" s="5" t="s">
        <v>4</v>
      </c>
      <c r="E34" s="103">
        <f>B33</f>
        <v>0.7</v>
      </c>
      <c r="G34" s="5" t="s">
        <v>71</v>
      </c>
      <c r="H34" s="33">
        <f>B38</f>
        <v>55</v>
      </c>
      <c r="I34" s="5" t="s">
        <v>88</v>
      </c>
      <c r="J34" s="5" t="s">
        <v>123</v>
      </c>
      <c r="K34" s="40">
        <f>B23</f>
        <v>2.8217424</v>
      </c>
      <c r="M34" s="5" t="s">
        <v>43</v>
      </c>
      <c r="N34" s="103">
        <f>B17</f>
        <v>137</v>
      </c>
      <c r="O34" s="5" t="s">
        <v>44</v>
      </c>
      <c r="P34" s="5" t="s">
        <v>43</v>
      </c>
      <c r="Q34" s="103">
        <f>B17</f>
        <v>137</v>
      </c>
      <c r="R34" s="5" t="s">
        <v>44</v>
      </c>
      <c r="S34" s="5" t="s">
        <v>123</v>
      </c>
      <c r="T34" s="29">
        <f>B23</f>
        <v>2.8217424</v>
      </c>
    </row>
    <row r="35" spans="1:20" ht="12.75">
      <c r="A35" s="131" t="s">
        <v>11</v>
      </c>
      <c r="B35" s="131"/>
      <c r="C35" s="131"/>
      <c r="D35" s="5" t="s">
        <v>106</v>
      </c>
      <c r="E35" s="103">
        <f>B49</f>
        <v>15</v>
      </c>
      <c r="F35" s="5" t="s">
        <v>33</v>
      </c>
      <c r="G35" s="5" t="s">
        <v>72</v>
      </c>
      <c r="H35" s="103">
        <f>B39</f>
        <v>5</v>
      </c>
      <c r="I35" s="5" t="s">
        <v>92</v>
      </c>
      <c r="J35" s="5" t="s">
        <v>124</v>
      </c>
      <c r="K35" s="40">
        <f>B24</f>
        <v>3.3102816</v>
      </c>
      <c r="M35" s="5" t="s">
        <v>45</v>
      </c>
      <c r="N35" s="103">
        <f>2.8*(10^(-15))</f>
        <v>2.8E-15</v>
      </c>
      <c r="P35" s="5" t="s">
        <v>45</v>
      </c>
      <c r="Q35" s="103">
        <f>2.8*(10^(-15))</f>
        <v>2.8E-15</v>
      </c>
      <c r="S35" s="5" t="s">
        <v>124</v>
      </c>
      <c r="T35" s="29">
        <f>B24</f>
        <v>3.3102816</v>
      </c>
    </row>
    <row r="36" spans="1:21" ht="12.75">
      <c r="A36" s="5" t="s">
        <v>69</v>
      </c>
      <c r="B36" s="99">
        <v>55</v>
      </c>
      <c r="C36" s="5" t="s">
        <v>88</v>
      </c>
      <c r="D36" s="5" t="s">
        <v>79</v>
      </c>
      <c r="E36" s="103">
        <f>B50</f>
        <v>55</v>
      </c>
      <c r="F36" s="5" t="s">
        <v>33</v>
      </c>
      <c r="G36" s="5" t="s">
        <v>73</v>
      </c>
      <c r="H36" s="103">
        <f>B44</f>
        <v>5</v>
      </c>
      <c r="I36" s="5" t="s">
        <v>92</v>
      </c>
      <c r="J36" s="5" t="s">
        <v>72</v>
      </c>
      <c r="K36" s="103">
        <f>B39</f>
        <v>5</v>
      </c>
      <c r="L36" s="5" t="s">
        <v>92</v>
      </c>
      <c r="S36" s="5" t="s">
        <v>26</v>
      </c>
      <c r="T36" s="103">
        <f>B57</f>
        <v>5</v>
      </c>
      <c r="U36" s="5" t="s">
        <v>92</v>
      </c>
    </row>
    <row r="37" spans="1:21" ht="12.75">
      <c r="A37" s="5" t="s">
        <v>70</v>
      </c>
      <c r="B37" s="99">
        <v>55</v>
      </c>
      <c r="C37" s="5" t="s">
        <v>88</v>
      </c>
      <c r="D37" s="5" t="s">
        <v>82</v>
      </c>
      <c r="E37" s="103">
        <f>B53</f>
        <v>15</v>
      </c>
      <c r="F37" s="5" t="s">
        <v>112</v>
      </c>
      <c r="G37" s="5" t="s">
        <v>74</v>
      </c>
      <c r="H37" s="103">
        <f>B45</f>
        <v>5</v>
      </c>
      <c r="I37" s="5" t="s">
        <v>92</v>
      </c>
      <c r="J37" s="5" t="s">
        <v>69</v>
      </c>
      <c r="K37" s="33">
        <f>B36</f>
        <v>55</v>
      </c>
      <c r="L37" s="5" t="s">
        <v>88</v>
      </c>
      <c r="S37" s="5" t="s">
        <v>25</v>
      </c>
      <c r="T37" s="33">
        <f>B56</f>
        <v>55</v>
      </c>
      <c r="U37" s="5" t="s">
        <v>88</v>
      </c>
    </row>
    <row r="38" spans="1:21" ht="12.75">
      <c r="A38" s="5" t="s">
        <v>71</v>
      </c>
      <c r="B38" s="99">
        <v>55</v>
      </c>
      <c r="C38" s="5" t="s">
        <v>88</v>
      </c>
      <c r="D38" s="5" t="s">
        <v>83</v>
      </c>
      <c r="E38" s="103">
        <f>B54</f>
        <v>5</v>
      </c>
      <c r="F38" s="5" t="s">
        <v>112</v>
      </c>
      <c r="G38" s="5" t="s">
        <v>59</v>
      </c>
      <c r="H38" s="28">
        <f>B19</f>
        <v>2</v>
      </c>
      <c r="J38" s="5" t="s">
        <v>75</v>
      </c>
      <c r="K38" s="103">
        <f>B46</f>
        <v>20</v>
      </c>
      <c r="L38" s="5" t="s">
        <v>15</v>
      </c>
      <c r="S38" s="5" t="s">
        <v>27</v>
      </c>
      <c r="T38" s="103">
        <f>B60</f>
        <v>20</v>
      </c>
      <c r="U38" s="5" t="s">
        <v>15</v>
      </c>
    </row>
    <row r="39" spans="1:20" ht="12.75">
      <c r="A39" s="5" t="s">
        <v>72</v>
      </c>
      <c r="B39" s="100">
        <v>5</v>
      </c>
      <c r="C39" s="5" t="s">
        <v>92</v>
      </c>
      <c r="D39" s="5" t="s">
        <v>107</v>
      </c>
      <c r="E39" s="40">
        <f>B29</f>
        <v>0.25</v>
      </c>
      <c r="G39" s="5" t="s">
        <v>107</v>
      </c>
      <c r="H39" s="40">
        <f>B29</f>
        <v>0.25</v>
      </c>
      <c r="J39" s="2" t="s">
        <v>148</v>
      </c>
      <c r="K39" s="28">
        <f>B18</f>
        <v>2</v>
      </c>
      <c r="S39" s="2" t="s">
        <v>31</v>
      </c>
      <c r="T39" s="28">
        <f>B18</f>
        <v>2</v>
      </c>
    </row>
    <row r="40" spans="1:21" ht="12.75">
      <c r="A40" s="5" t="s">
        <v>5</v>
      </c>
      <c r="B40" s="100">
        <v>5</v>
      </c>
      <c r="C40" s="5" t="s">
        <v>92</v>
      </c>
      <c r="D40" s="5" t="s">
        <v>108</v>
      </c>
      <c r="E40" s="40">
        <f>B30</f>
        <v>0.75</v>
      </c>
      <c r="G40" s="5" t="s">
        <v>108</v>
      </c>
      <c r="H40" s="40">
        <f>B30</f>
        <v>0.75</v>
      </c>
      <c r="J40" s="5" t="s">
        <v>41</v>
      </c>
      <c r="K40" s="27">
        <v>27.027027027027</v>
      </c>
      <c r="L40" s="5" t="s">
        <v>42</v>
      </c>
      <c r="S40" s="5" t="s">
        <v>41</v>
      </c>
      <c r="T40" s="27">
        <v>27.027027027027</v>
      </c>
      <c r="U40" s="5" t="s">
        <v>42</v>
      </c>
    </row>
    <row r="41" spans="1:21" ht="12.75">
      <c r="A41" s="5" t="s">
        <v>7</v>
      </c>
      <c r="B41" s="100">
        <v>5</v>
      </c>
      <c r="C41" s="5" t="s">
        <v>92</v>
      </c>
      <c r="D41" s="5" t="s">
        <v>41</v>
      </c>
      <c r="E41" s="27">
        <v>27.027027027027</v>
      </c>
      <c r="F41" s="5" t="s">
        <v>42</v>
      </c>
      <c r="G41" s="5" t="s">
        <v>41</v>
      </c>
      <c r="H41" s="27">
        <v>27.027027027027</v>
      </c>
      <c r="I41" s="5" t="s">
        <v>42</v>
      </c>
      <c r="J41" s="5" t="s">
        <v>43</v>
      </c>
      <c r="K41" s="103">
        <f>B17</f>
        <v>137</v>
      </c>
      <c r="L41" s="5" t="s">
        <v>44</v>
      </c>
      <c r="S41" s="5" t="s">
        <v>43</v>
      </c>
      <c r="T41" s="103">
        <f>B17</f>
        <v>137</v>
      </c>
      <c r="U41" s="5" t="s">
        <v>44</v>
      </c>
    </row>
    <row r="42" spans="1:20" ht="12.75">
      <c r="A42" s="5" t="s">
        <v>6</v>
      </c>
      <c r="B42" s="100">
        <v>7</v>
      </c>
      <c r="C42" s="5" t="s">
        <v>92</v>
      </c>
      <c r="D42" s="5" t="s">
        <v>43</v>
      </c>
      <c r="E42" s="103">
        <f>B17</f>
        <v>137</v>
      </c>
      <c r="F42" s="5" t="s">
        <v>44</v>
      </c>
      <c r="G42" s="5" t="s">
        <v>43</v>
      </c>
      <c r="H42" s="103">
        <f>B17</f>
        <v>137</v>
      </c>
      <c r="I42" s="5" t="s">
        <v>44</v>
      </c>
      <c r="J42" s="5" t="s">
        <v>45</v>
      </c>
      <c r="K42" s="103">
        <f>2.8*(10^(-15))</f>
        <v>2.8E-15</v>
      </c>
      <c r="S42" s="5" t="s">
        <v>45</v>
      </c>
      <c r="T42" s="103">
        <f>2.8*(10^(-15))</f>
        <v>2.8E-15</v>
      </c>
    </row>
    <row r="43" spans="1:20" ht="12.75">
      <c r="A43" s="5" t="s">
        <v>8</v>
      </c>
      <c r="B43" s="100">
        <v>7</v>
      </c>
      <c r="C43" s="5" t="s">
        <v>92</v>
      </c>
      <c r="D43" s="5" t="s">
        <v>45</v>
      </c>
      <c r="E43" s="103">
        <f>2.8*(10^(-15))</f>
        <v>2.8E-15</v>
      </c>
      <c r="G43" s="5" t="s">
        <v>45</v>
      </c>
      <c r="H43" s="103">
        <f>2.8*(10^(-15))</f>
        <v>2.8E-15</v>
      </c>
      <c r="J43" s="5" t="s">
        <v>45</v>
      </c>
      <c r="K43" s="103">
        <f>2.8*(10^(-12))</f>
        <v>2.7999999999999998E-12</v>
      </c>
      <c r="S43" s="5" t="s">
        <v>45</v>
      </c>
      <c r="T43" s="103">
        <f>2.8*(10^(-12))</f>
        <v>2.7999999999999998E-12</v>
      </c>
    </row>
    <row r="44" spans="1:3" ht="12.75">
      <c r="A44" s="5" t="s">
        <v>73</v>
      </c>
      <c r="B44" s="100">
        <v>5</v>
      </c>
      <c r="C44" s="5" t="s">
        <v>92</v>
      </c>
    </row>
    <row r="45" spans="1:21" ht="12.75">
      <c r="A45" s="5" t="s">
        <v>74</v>
      </c>
      <c r="B45" s="100">
        <v>5</v>
      </c>
      <c r="C45" s="5" t="s">
        <v>92</v>
      </c>
      <c r="L45" s="120" t="s">
        <v>145</v>
      </c>
      <c r="U45" s="120" t="s">
        <v>145</v>
      </c>
    </row>
    <row r="46" spans="1:21" ht="12.75">
      <c r="A46" s="5" t="s">
        <v>75</v>
      </c>
      <c r="B46" s="100">
        <v>20</v>
      </c>
      <c r="C46" s="5" t="s">
        <v>15</v>
      </c>
      <c r="L46" s="120" t="s">
        <v>143</v>
      </c>
      <c r="U46" s="120" t="s">
        <v>143</v>
      </c>
    </row>
    <row r="47" spans="1:21" ht="12.75">
      <c r="A47" s="5" t="s">
        <v>76</v>
      </c>
      <c r="B47" s="100">
        <v>5</v>
      </c>
      <c r="C47" s="5" t="s">
        <v>15</v>
      </c>
      <c r="L47" s="120" t="s">
        <v>144</v>
      </c>
      <c r="U47" s="120" t="s">
        <v>144</v>
      </c>
    </row>
    <row r="48" spans="1:3" ht="12.75">
      <c r="A48" s="5" t="s">
        <v>77</v>
      </c>
      <c r="B48" s="100">
        <v>15</v>
      </c>
      <c r="C48" s="5" t="s">
        <v>15</v>
      </c>
    </row>
    <row r="49" spans="1:3" ht="12.75">
      <c r="A49" s="5" t="s">
        <v>78</v>
      </c>
      <c r="B49" s="100">
        <v>15</v>
      </c>
      <c r="C49" s="5" t="s">
        <v>33</v>
      </c>
    </row>
    <row r="50" spans="1:3" ht="12.75">
      <c r="A50" s="5" t="s">
        <v>79</v>
      </c>
      <c r="B50" s="100">
        <v>55</v>
      </c>
      <c r="C50" s="5" t="s">
        <v>33</v>
      </c>
    </row>
    <row r="51" spans="1:3" ht="12.75">
      <c r="A51" s="5" t="s">
        <v>80</v>
      </c>
      <c r="B51" s="100">
        <v>55</v>
      </c>
      <c r="C51" s="5" t="s">
        <v>24</v>
      </c>
    </row>
    <row r="52" spans="1:3" ht="12.75">
      <c r="A52" s="5" t="s">
        <v>81</v>
      </c>
      <c r="B52" s="100">
        <v>55</v>
      </c>
      <c r="C52" s="5" t="s">
        <v>24</v>
      </c>
    </row>
    <row r="53" spans="1:3" ht="12.75">
      <c r="A53" s="5" t="s">
        <v>82</v>
      </c>
      <c r="B53" s="100">
        <v>15</v>
      </c>
      <c r="C53" s="5" t="s">
        <v>112</v>
      </c>
    </row>
    <row r="54" spans="1:3" ht="12.75">
      <c r="A54" s="5" t="s">
        <v>83</v>
      </c>
      <c r="B54" s="100">
        <v>5</v>
      </c>
      <c r="C54" s="5" t="s">
        <v>112</v>
      </c>
    </row>
    <row r="55" spans="1:3" ht="12.75">
      <c r="A55" s="130" t="s">
        <v>58</v>
      </c>
      <c r="B55" s="130"/>
      <c r="C55" s="130"/>
    </row>
    <row r="56" spans="1:3" ht="12.75">
      <c r="A56" s="5" t="s">
        <v>25</v>
      </c>
      <c r="B56" s="99">
        <v>55</v>
      </c>
      <c r="C56" s="5" t="s">
        <v>88</v>
      </c>
    </row>
    <row r="57" spans="1:3" ht="12.75">
      <c r="A57" s="5" t="s">
        <v>26</v>
      </c>
      <c r="B57" s="100">
        <v>5</v>
      </c>
      <c r="C57" s="5" t="s">
        <v>92</v>
      </c>
    </row>
    <row r="58" spans="1:3" ht="12.75">
      <c r="A58" s="5" t="s">
        <v>28</v>
      </c>
      <c r="B58" s="100">
        <v>5</v>
      </c>
      <c r="C58" s="5" t="s">
        <v>92</v>
      </c>
    </row>
    <row r="59" spans="1:3" ht="12.75">
      <c r="A59" s="5" t="s">
        <v>30</v>
      </c>
      <c r="B59" s="100">
        <v>7</v>
      </c>
      <c r="C59" s="5" t="s">
        <v>92</v>
      </c>
    </row>
    <row r="60" spans="1:3" ht="12.75">
      <c r="A60" s="5" t="s">
        <v>27</v>
      </c>
      <c r="B60" s="100">
        <v>20</v>
      </c>
      <c r="C60" s="5" t="s">
        <v>15</v>
      </c>
    </row>
    <row r="61" spans="1:3" ht="12.75">
      <c r="A61" s="5" t="s">
        <v>32</v>
      </c>
      <c r="B61" s="100">
        <v>55</v>
      </c>
      <c r="C61" s="5" t="s">
        <v>33</v>
      </c>
    </row>
    <row r="62" spans="1:3" ht="12.75">
      <c r="A62" s="5" t="s">
        <v>23</v>
      </c>
      <c r="B62" s="100">
        <v>55</v>
      </c>
      <c r="C62" s="5" t="s">
        <v>24</v>
      </c>
    </row>
    <row r="63" spans="1:3" ht="12.75">
      <c r="A63" s="5" t="s">
        <v>36</v>
      </c>
      <c r="B63" s="100">
        <v>5</v>
      </c>
      <c r="C63" s="5" t="s">
        <v>112</v>
      </c>
    </row>
    <row r="64" spans="1:3" ht="14.25">
      <c r="A64" s="4"/>
      <c r="B64" s="4"/>
      <c r="C64" s="4"/>
    </row>
    <row r="65" spans="1:3" ht="14.25">
      <c r="A65" s="4" t="s">
        <v>146</v>
      </c>
      <c r="B65" s="100">
        <v>1</v>
      </c>
      <c r="C65" s="4"/>
    </row>
    <row r="66" spans="1:3" ht="14.25">
      <c r="A66" s="4"/>
      <c r="B66" s="4"/>
      <c r="C66" s="4"/>
    </row>
    <row r="67" spans="1:3" ht="14.25">
      <c r="A67" s="4"/>
      <c r="B67" s="4"/>
      <c r="C67" s="4"/>
    </row>
    <row r="68" spans="1:3" ht="14.25">
      <c r="A68" s="4"/>
      <c r="B68" s="4"/>
      <c r="C68" s="4"/>
    </row>
    <row r="69" spans="1:3" ht="14.25">
      <c r="A69" s="4"/>
      <c r="B69" s="4"/>
      <c r="C69" s="4"/>
    </row>
  </sheetData>
  <sheetProtection password="BBC6" sheet="1" objects="1" scenarios="1" formatColumns="0" formatRows="0"/>
  <mergeCells count="10">
    <mergeCell ref="A35:C35"/>
    <mergeCell ref="A55:C55"/>
    <mergeCell ref="P1:R1"/>
    <mergeCell ref="S1:U1"/>
    <mergeCell ref="A1:C1"/>
    <mergeCell ref="A2:C5"/>
    <mergeCell ref="D1:F1"/>
    <mergeCell ref="G1:I1"/>
    <mergeCell ref="J1:L1"/>
    <mergeCell ref="M1:O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U69"/>
  <sheetViews>
    <sheetView zoomScale="90" zoomScaleNormal="90" zoomScalePageLayoutView="0" workbookViewId="0" topLeftCell="A1">
      <pane xSplit="3" topLeftCell="D1" activePane="topRight" state="frozen"/>
      <selection pane="topLeft" activeCell="L30" sqref="L30"/>
      <selection pane="topRight" activeCell="D1" sqref="D1:F1"/>
    </sheetView>
  </sheetViews>
  <sheetFormatPr defaultColWidth="9.140625" defaultRowHeight="12.75"/>
  <cols>
    <col min="1" max="1" width="13.7109375" style="3" bestFit="1" customWidth="1"/>
    <col min="2" max="2" width="9.28125" style="3" bestFit="1" customWidth="1"/>
    <col min="3" max="3" width="21.00390625" style="3" bestFit="1" customWidth="1"/>
    <col min="4" max="4" width="10.57421875" style="5" bestFit="1" customWidth="1"/>
    <col min="5" max="5" width="9.28125" style="5" bestFit="1" customWidth="1"/>
    <col min="6" max="6" width="20.57421875" style="5" bestFit="1" customWidth="1"/>
    <col min="7" max="7" width="11.57421875" style="5" bestFit="1" customWidth="1"/>
    <col min="8" max="8" width="9.28125" style="5" bestFit="1" customWidth="1"/>
    <col min="9" max="9" width="19.421875" style="5" bestFit="1" customWidth="1"/>
    <col min="10" max="10" width="13.7109375" style="5" bestFit="1" customWidth="1"/>
    <col min="11" max="11" width="9.28125" style="5" bestFit="1" customWidth="1"/>
    <col min="12" max="12" width="21.421875" style="5" bestFit="1" customWidth="1"/>
    <col min="13" max="13" width="8.7109375" style="5" bestFit="1" customWidth="1"/>
    <col min="14" max="14" width="9.28125" style="103" bestFit="1" customWidth="1"/>
    <col min="15" max="15" width="20.57421875" style="5" bestFit="1" customWidth="1"/>
    <col min="16" max="16" width="9.421875" style="5" bestFit="1" customWidth="1"/>
    <col min="17" max="17" width="9.28125" style="5" bestFit="1" customWidth="1"/>
    <col min="18" max="18" width="20.57421875" style="5" bestFit="1" customWidth="1"/>
    <col min="19" max="19" width="13.7109375" style="5" bestFit="1" customWidth="1"/>
    <col min="20" max="20" width="9.28125" style="5" bestFit="1" customWidth="1"/>
    <col min="21" max="21" width="21.421875" style="5" bestFit="1" customWidth="1"/>
    <col min="22" max="16384" width="9.140625" style="3" customWidth="1"/>
  </cols>
  <sheetData>
    <row r="1" spans="1:21" ht="21.75" thickBot="1" thickTop="1">
      <c r="A1" s="152" t="s">
        <v>39</v>
      </c>
      <c r="B1" s="153"/>
      <c r="C1" s="154"/>
      <c r="D1" s="132" t="s">
        <v>93</v>
      </c>
      <c r="E1" s="133"/>
      <c r="F1" s="134"/>
      <c r="G1" s="132" t="s">
        <v>97</v>
      </c>
      <c r="H1" s="133"/>
      <c r="I1" s="134"/>
      <c r="J1" s="132" t="s">
        <v>98</v>
      </c>
      <c r="K1" s="133"/>
      <c r="L1" s="134"/>
      <c r="M1" s="135" t="s">
        <v>113</v>
      </c>
      <c r="N1" s="136"/>
      <c r="O1" s="137"/>
      <c r="P1" s="135" t="s">
        <v>114</v>
      </c>
      <c r="Q1" s="136"/>
      <c r="R1" s="137"/>
      <c r="S1" s="135" t="s">
        <v>115</v>
      </c>
      <c r="T1" s="136"/>
      <c r="U1" s="137"/>
    </row>
    <row r="2" spans="1:21" ht="15.75" customHeight="1" thickTop="1">
      <c r="A2" s="140" t="s">
        <v>46</v>
      </c>
      <c r="B2" s="141"/>
      <c r="C2" s="142"/>
      <c r="D2" s="94" t="s">
        <v>94</v>
      </c>
      <c r="E2" s="93">
        <f>(E11*E12*E14)/(((1-EXP(-E13*E12))/(E13*E12))*E16*E17*E23*E19*E20)</f>
        <v>0.01265152528434239</v>
      </c>
      <c r="F2" s="92" t="s">
        <v>125</v>
      </c>
      <c r="G2" s="91"/>
      <c r="H2" s="93">
        <f>(H20*H21*H22)/(H24*H25*H29*H27*H28)</f>
        <v>0.041718162586609465</v>
      </c>
      <c r="I2" s="90" t="s">
        <v>126</v>
      </c>
      <c r="J2" s="89" t="s">
        <v>99</v>
      </c>
      <c r="K2" s="93">
        <f>(K17*K18*K19)/(K21*K22*K39*K27*K28*K29*K30*K31*(K36/24)*(K37/365))</f>
        <v>0.3629666226326578</v>
      </c>
      <c r="L2" s="90" t="s">
        <v>127</v>
      </c>
      <c r="M2" s="88" t="s">
        <v>94</v>
      </c>
      <c r="N2" s="87">
        <f>(N11*N12*N14)/(((1-EXP(-N13*N12))/(N13*N12))*N16*N17*N23*N19*N20*N24)</f>
        <v>0.019573068964170978</v>
      </c>
      <c r="O2" s="86" t="s">
        <v>125</v>
      </c>
      <c r="P2" s="85"/>
      <c r="Q2" s="87">
        <f>(Q20*Q21*Q22)/(Q24*Q25*Q29*Q27*Q28*Q31*(1/24)*Q30)</f>
        <v>0.04171816258660947</v>
      </c>
      <c r="R2" s="86" t="s">
        <v>126</v>
      </c>
      <c r="S2" s="25" t="s">
        <v>99</v>
      </c>
      <c r="T2" s="87">
        <f>(T17*T18*T19)/(T21*T22*T39*T27*T28*T29*T30*T31*(T36/24)*(T37/365))</f>
        <v>0.3629666226326578</v>
      </c>
      <c r="U2" s="24" t="s">
        <v>127</v>
      </c>
    </row>
    <row r="3" spans="1:21" ht="12.75">
      <c r="A3" s="143"/>
      <c r="B3" s="144"/>
      <c r="C3" s="145"/>
      <c r="D3" s="84" t="s">
        <v>95</v>
      </c>
      <c r="E3" s="83">
        <f>((E11*E12*E14)/(((1-EXP(-E13*E12))/(E13*E12))*E16*E18*E19*E20*E21*E22*E24*(1/365)))</f>
        <v>4.086950001467204</v>
      </c>
      <c r="F3" s="82" t="s">
        <v>128</v>
      </c>
      <c r="G3" s="81" t="s">
        <v>12</v>
      </c>
      <c r="H3" s="83">
        <f>((H20*H21*H22)/(H24*H26*H38*H27*H28*(H35/24)*(H32/365)))</f>
        <v>0.0010324726258914968</v>
      </c>
      <c r="I3" s="80" t="s">
        <v>129</v>
      </c>
      <c r="J3" s="81" t="s">
        <v>100</v>
      </c>
      <c r="K3" s="83">
        <f>(K17*K18*K19)/(K21*K26*K39*K27*K28*K29*K30*K32*(K36/24)*(K37/365))</f>
        <v>2.180081202028109</v>
      </c>
      <c r="L3" s="80" t="s">
        <v>128</v>
      </c>
      <c r="M3" s="79" t="s">
        <v>95</v>
      </c>
      <c r="N3" s="78">
        <f>(N11*N12*N14)/(((1-EXP(-N13*N12))/(N13*N12))*N16*N18*N19*N20*N21*N22*N27*(1/24)*N24*(1/365))</f>
        <v>19.617360007042578</v>
      </c>
      <c r="O3" s="77" t="s">
        <v>128</v>
      </c>
      <c r="P3" s="76" t="s">
        <v>12</v>
      </c>
      <c r="Q3" s="78">
        <f>(Q20*Q21*Q22)/(Q24*Q26*Q32*Q27*Q28*Q31*(1/24)*Q30*(1/365))</f>
        <v>0.0010324726258914968</v>
      </c>
      <c r="R3" s="77" t="s">
        <v>129</v>
      </c>
      <c r="S3" s="76" t="s">
        <v>100</v>
      </c>
      <c r="T3" s="78">
        <f>(T17*T18*T19)/(T21*T26*T39*T27*T28*T29*T30*T32*(T36/24)*(T37/365))</f>
        <v>2.180081202028109</v>
      </c>
      <c r="U3" s="23" t="s">
        <v>128</v>
      </c>
    </row>
    <row r="4" spans="1:21" ht="12.75">
      <c r="A4" s="143"/>
      <c r="B4" s="144"/>
      <c r="C4" s="145"/>
      <c r="D4" s="75" t="s">
        <v>96</v>
      </c>
      <c r="E4" s="74">
        <f>(1/((1/E2)+(1/E3)))</f>
        <v>0.012612482199063028</v>
      </c>
      <c r="F4" s="73" t="s">
        <v>128</v>
      </c>
      <c r="G4" s="72"/>
      <c r="H4" s="83">
        <f>(1/((1/H2)+(1/H3)))</f>
        <v>0.0010075373303592432</v>
      </c>
      <c r="I4" s="80" t="s">
        <v>130</v>
      </c>
      <c r="J4" s="81" t="s">
        <v>101</v>
      </c>
      <c r="K4" s="83">
        <f>(K17*K18*K19)/(K21*K23*K39*K27*K28*K29*K30*K33*(K36/24)*(K37/365))</f>
        <v>1.8269172870797477</v>
      </c>
      <c r="L4" s="80" t="s">
        <v>127</v>
      </c>
      <c r="M4" s="79" t="s">
        <v>96</v>
      </c>
      <c r="N4" s="78">
        <f>(1/((1/N2)+(1/N3)))</f>
        <v>0.019553559551616924</v>
      </c>
      <c r="O4" s="16" t="s">
        <v>128</v>
      </c>
      <c r="P4" s="17"/>
      <c r="Q4" s="71">
        <f>(1/((1/Q2)+(1/Q3)))</f>
        <v>0.0010075373303592432</v>
      </c>
      <c r="R4" s="77" t="s">
        <v>130</v>
      </c>
      <c r="S4" s="76" t="s">
        <v>101</v>
      </c>
      <c r="T4" s="78">
        <f>(T17*T18*T19)/(T21*T23*T39*T27*T28*T29*T30*T33*(T36/24)*(T37/365))</f>
        <v>1.8269172870797477</v>
      </c>
      <c r="U4" s="23" t="s">
        <v>127</v>
      </c>
    </row>
    <row r="5" spans="1:21" ht="13.5" thickBot="1">
      <c r="A5" s="146"/>
      <c r="B5" s="147"/>
      <c r="C5" s="148"/>
      <c r="D5" s="70" t="s">
        <v>94</v>
      </c>
      <c r="E5" s="110">
        <f>E2/E41</f>
        <v>0.00046810643552066893</v>
      </c>
      <c r="F5" s="69" t="s">
        <v>131</v>
      </c>
      <c r="G5" s="68"/>
      <c r="H5" s="110">
        <f>H20/(H25*H29*H27*H28)</f>
        <v>0.04170912930125181</v>
      </c>
      <c r="I5" s="67" t="s">
        <v>126</v>
      </c>
      <c r="J5" s="81" t="s">
        <v>102</v>
      </c>
      <c r="K5" s="83">
        <f>(K17*K18*K19)/(K21*K24*K39*K27*K28*K29*K30*K34*(K36/24)*(K37/365))</f>
        <v>0.6095568275354082</v>
      </c>
      <c r="L5" s="80" t="s">
        <v>127</v>
      </c>
      <c r="M5" s="66" t="s">
        <v>94</v>
      </c>
      <c r="N5" s="65">
        <f>N2/N33</f>
        <v>0.000724203551674327</v>
      </c>
      <c r="O5" s="64" t="s">
        <v>131</v>
      </c>
      <c r="P5" s="63"/>
      <c r="Q5" s="78">
        <f>(Q20)/(Q25*Q29*Q27*Q28*Q31*(1/24)*Q30)</f>
        <v>0.04170912930125182</v>
      </c>
      <c r="R5" s="62" t="s">
        <v>126</v>
      </c>
      <c r="S5" s="76" t="s">
        <v>102</v>
      </c>
      <c r="T5" s="78">
        <f>(T17*T18*T19)/(T21*T24*T39*T27*T28*T29*T30*T34*(T36/24)*(T37/365))</f>
        <v>0.6095568275354082</v>
      </c>
      <c r="U5" s="23" t="s">
        <v>127</v>
      </c>
    </row>
    <row r="6" spans="1:21" ht="13.5" thickTop="1">
      <c r="A6" s="5" t="s">
        <v>61</v>
      </c>
      <c r="B6" s="100">
        <v>1</v>
      </c>
      <c r="C6" s="5" t="s">
        <v>63</v>
      </c>
      <c r="D6" s="84" t="s">
        <v>95</v>
      </c>
      <c r="E6" s="83">
        <f>E3/E41</f>
        <v>0.1512171500542867</v>
      </c>
      <c r="F6" s="82" t="s">
        <v>131</v>
      </c>
      <c r="G6" s="81" t="s">
        <v>13</v>
      </c>
      <c r="H6" s="83">
        <f>H20/(H26*H38*H27*H28*(H35/24)*(H32/365))</f>
        <v>0.0010322490633164606</v>
      </c>
      <c r="I6" s="80" t="s">
        <v>129</v>
      </c>
      <c r="J6" s="81" t="s">
        <v>103</v>
      </c>
      <c r="K6" s="83">
        <f>(K17*K18*K19)/(K21*K25*K39*K27*K28*K29*K30*K35*(K36/24)*(K37/365))</f>
        <v>0.38307005460353205</v>
      </c>
      <c r="L6" s="80" t="s">
        <v>127</v>
      </c>
      <c r="M6" s="79" t="s">
        <v>95</v>
      </c>
      <c r="N6" s="78">
        <f>N3/N33</f>
        <v>0.7258423202605762</v>
      </c>
      <c r="O6" s="77" t="s">
        <v>131</v>
      </c>
      <c r="P6" s="76" t="s">
        <v>13</v>
      </c>
      <c r="Q6" s="78">
        <f>(Q20)/(Q26*Q32*Q27*Q28*Q31*(1/24)*Q30*(1/365))</f>
        <v>0.0010322490633164606</v>
      </c>
      <c r="R6" s="77" t="s">
        <v>129</v>
      </c>
      <c r="S6" s="22" t="s">
        <v>103</v>
      </c>
      <c r="T6" s="71">
        <f>(T17*T18*T19)/(T21*T25*T39*T27*T28*T29*T30*T35*(T36/24)*(T37/365))</f>
        <v>0.38307005460353205</v>
      </c>
      <c r="U6" s="23" t="s">
        <v>127</v>
      </c>
    </row>
    <row r="7" spans="1:21" ht="13.5" thickBot="1">
      <c r="A7" s="2" t="s">
        <v>51</v>
      </c>
      <c r="B7" s="117">
        <v>0.0380438739932293</v>
      </c>
      <c r="C7" s="5" t="s">
        <v>16</v>
      </c>
      <c r="D7" s="75" t="s">
        <v>96</v>
      </c>
      <c r="E7" s="74">
        <f>(1/((1/E5)+(1/E6)))</f>
        <v>0.0004666618413653326</v>
      </c>
      <c r="F7" s="73" t="s">
        <v>131</v>
      </c>
      <c r="G7" s="61"/>
      <c r="H7" s="60">
        <f>(1/((1/H5)+(1/H6)))</f>
        <v>0.0010073191670545978</v>
      </c>
      <c r="I7" s="80" t="s">
        <v>130</v>
      </c>
      <c r="J7" s="59" t="s">
        <v>99</v>
      </c>
      <c r="K7" s="110">
        <f>K2/K40</f>
        <v>0.01342976503740835</v>
      </c>
      <c r="L7" s="58" t="s">
        <v>132</v>
      </c>
      <c r="M7" s="57" t="s">
        <v>96</v>
      </c>
      <c r="N7" s="71">
        <f>(1/((1/N5)+(1/N6)))</f>
        <v>0.0007234817034098269</v>
      </c>
      <c r="O7" s="16" t="s">
        <v>131</v>
      </c>
      <c r="P7" s="63"/>
      <c r="Q7" s="78">
        <f>(1/((1/Q5)+(1/Q6)))</f>
        <v>0.0010073191670545978</v>
      </c>
      <c r="R7" s="77" t="s">
        <v>130</v>
      </c>
      <c r="S7" s="76" t="s">
        <v>99</v>
      </c>
      <c r="T7" s="78">
        <f>T2/T40</f>
        <v>0.01342976503740835</v>
      </c>
      <c r="U7" s="21" t="s">
        <v>132</v>
      </c>
    </row>
    <row r="8" spans="1:21" ht="13.5" thickTop="1">
      <c r="A8" s="2" t="s">
        <v>118</v>
      </c>
      <c r="B8" s="116">
        <v>0.00167911012348351</v>
      </c>
      <c r="C8" s="2" t="s">
        <v>16</v>
      </c>
      <c r="D8" s="70" t="s">
        <v>94</v>
      </c>
      <c r="E8" s="110">
        <f>E2*E15*E42*E43</f>
        <v>1.281085647236564E-11</v>
      </c>
      <c r="F8" s="56" t="s">
        <v>133</v>
      </c>
      <c r="G8" s="55"/>
      <c r="H8" s="93">
        <f>H2/H41</f>
        <v>0.0015435720157045518</v>
      </c>
      <c r="I8" s="90" t="s">
        <v>134</v>
      </c>
      <c r="J8" s="81" t="s">
        <v>100</v>
      </c>
      <c r="K8" s="83">
        <f>K3/K40</f>
        <v>0.08066300447504011</v>
      </c>
      <c r="L8" s="80" t="s">
        <v>131</v>
      </c>
      <c r="M8" s="79" t="s">
        <v>94</v>
      </c>
      <c r="N8" s="78">
        <f>N2*N15*N34*N35</f>
        <v>1.9819568912693544E-11</v>
      </c>
      <c r="O8" s="54" t="s">
        <v>133</v>
      </c>
      <c r="P8" s="85"/>
      <c r="Q8" s="87">
        <f>Q2/Q33</f>
        <v>0.001543572015704552</v>
      </c>
      <c r="R8" s="86" t="s">
        <v>134</v>
      </c>
      <c r="S8" s="76" t="s">
        <v>100</v>
      </c>
      <c r="T8" s="78">
        <f>T3/T40</f>
        <v>0.08066300447504011</v>
      </c>
      <c r="U8" s="23" t="s">
        <v>131</v>
      </c>
    </row>
    <row r="9" spans="1:21" ht="12.75">
      <c r="A9" s="2" t="s">
        <v>119</v>
      </c>
      <c r="B9" s="116">
        <v>0.001036</v>
      </c>
      <c r="C9" s="2" t="s">
        <v>16</v>
      </c>
      <c r="D9" s="84" t="s">
        <v>95</v>
      </c>
      <c r="E9" s="83">
        <f>E3*E15*E42*E43</f>
        <v>4.138420364485906E-09</v>
      </c>
      <c r="F9" s="53" t="s">
        <v>133</v>
      </c>
      <c r="G9" s="81" t="s">
        <v>12</v>
      </c>
      <c r="H9" s="83">
        <f>H3/H41</f>
        <v>3.820148715798542E-05</v>
      </c>
      <c r="I9" s="80" t="s">
        <v>135</v>
      </c>
      <c r="J9" s="81" t="s">
        <v>101</v>
      </c>
      <c r="K9" s="83">
        <f>K4/K40</f>
        <v>0.06759593962195073</v>
      </c>
      <c r="L9" s="80" t="s">
        <v>132</v>
      </c>
      <c r="M9" s="79" t="s">
        <v>95</v>
      </c>
      <c r="N9" s="78">
        <f>N3*N15*N34*N35</f>
        <v>1.9864417749532347E-08</v>
      </c>
      <c r="O9" s="52" t="s">
        <v>133</v>
      </c>
      <c r="P9" s="76" t="s">
        <v>12</v>
      </c>
      <c r="Q9" s="78">
        <f>Q3/Q33</f>
        <v>3.820148715798542E-05</v>
      </c>
      <c r="R9" s="77" t="s">
        <v>135</v>
      </c>
      <c r="S9" s="76" t="s">
        <v>101</v>
      </c>
      <c r="T9" s="78">
        <f>T4/T40</f>
        <v>0.06759593962195073</v>
      </c>
      <c r="U9" s="23" t="s">
        <v>132</v>
      </c>
    </row>
    <row r="10" spans="1:21" ht="13.5" thickBot="1">
      <c r="A10" s="1" t="s">
        <v>48</v>
      </c>
      <c r="B10" s="116">
        <v>10.42344</v>
      </c>
      <c r="C10" s="2" t="s">
        <v>84</v>
      </c>
      <c r="D10" s="51" t="s">
        <v>96</v>
      </c>
      <c r="E10" s="60">
        <f>(1/((1/E8)+(1/E9)))</f>
        <v>1.2771321685017016E-11</v>
      </c>
      <c r="F10" s="50" t="s">
        <v>133</v>
      </c>
      <c r="G10" s="72"/>
      <c r="H10" s="83">
        <f>(1/((1/H8)+(1/H9)))</f>
        <v>3.7278881223292035E-05</v>
      </c>
      <c r="I10" s="80" t="s">
        <v>136</v>
      </c>
      <c r="J10" s="81" t="s">
        <v>102</v>
      </c>
      <c r="K10" s="83">
        <f>K5/K40</f>
        <v>0.022553602618810127</v>
      </c>
      <c r="L10" s="80" t="s">
        <v>132</v>
      </c>
      <c r="M10" s="49" t="s">
        <v>96</v>
      </c>
      <c r="N10" s="48">
        <f>(1/((1/N8)+(1/N9)))</f>
        <v>1.9799813801869122E-11</v>
      </c>
      <c r="O10" s="47" t="s">
        <v>133</v>
      </c>
      <c r="P10" s="17"/>
      <c r="Q10" s="71">
        <f>(1/((1/Q8)+(1/Q9)))</f>
        <v>3.7278881223292035E-05</v>
      </c>
      <c r="R10" s="16" t="s">
        <v>136</v>
      </c>
      <c r="S10" s="76" t="s">
        <v>102</v>
      </c>
      <c r="T10" s="78">
        <f>T5/T40</f>
        <v>0.022553602618810127</v>
      </c>
      <c r="U10" s="23" t="s">
        <v>132</v>
      </c>
    </row>
    <row r="11" spans="1:21" ht="13.5" thickTop="1">
      <c r="A11" s="1" t="s">
        <v>54</v>
      </c>
      <c r="B11" s="116">
        <v>1.95223</v>
      </c>
      <c r="C11" s="2" t="s">
        <v>85</v>
      </c>
      <c r="D11" s="5" t="s">
        <v>61</v>
      </c>
      <c r="E11" s="103">
        <f>B6</f>
        <v>1</v>
      </c>
      <c r="F11" s="5" t="s">
        <v>63</v>
      </c>
      <c r="G11" s="68"/>
      <c r="H11" s="110">
        <f>H5/H41</f>
        <v>0.0015432377841463187</v>
      </c>
      <c r="I11" s="58" t="s">
        <v>134</v>
      </c>
      <c r="J11" s="81" t="s">
        <v>103</v>
      </c>
      <c r="K11" s="83">
        <f>K6/K40</f>
        <v>0.0141735920203307</v>
      </c>
      <c r="L11" s="80" t="s">
        <v>132</v>
      </c>
      <c r="M11" s="5" t="s">
        <v>61</v>
      </c>
      <c r="N11" s="103">
        <f>B6</f>
        <v>1</v>
      </c>
      <c r="O11" s="5" t="s">
        <v>63</v>
      </c>
      <c r="P11" s="63"/>
      <c r="Q11" s="78">
        <f>Q5/Q33</f>
        <v>0.0015432377841463189</v>
      </c>
      <c r="R11" s="77" t="s">
        <v>134</v>
      </c>
      <c r="S11" s="22" t="s">
        <v>103</v>
      </c>
      <c r="T11" s="71">
        <f>T6/T40</f>
        <v>0.0141735920203307</v>
      </c>
      <c r="U11" s="23" t="s">
        <v>132</v>
      </c>
    </row>
    <row r="12" spans="1:21" ht="15.75">
      <c r="A12" s="1" t="s">
        <v>49</v>
      </c>
      <c r="B12" s="116">
        <v>1.92404</v>
      </c>
      <c r="C12" s="2" t="s">
        <v>84</v>
      </c>
      <c r="D12" s="2" t="s">
        <v>137</v>
      </c>
      <c r="E12" s="103">
        <f>B65</f>
        <v>1</v>
      </c>
      <c r="F12" s="5" t="s">
        <v>109</v>
      </c>
      <c r="G12" s="46" t="s">
        <v>13</v>
      </c>
      <c r="H12" s="83">
        <f>H6/H41</f>
        <v>3.819321534270908E-05</v>
      </c>
      <c r="I12" s="80" t="s">
        <v>135</v>
      </c>
      <c r="J12" s="59" t="s">
        <v>99</v>
      </c>
      <c r="K12" s="110">
        <f>K2*K20*K41*K43</f>
        <v>3.6753776341585014E-07</v>
      </c>
      <c r="L12" s="58" t="s">
        <v>138</v>
      </c>
      <c r="M12" s="2" t="s">
        <v>139</v>
      </c>
      <c r="N12" s="103">
        <f>B65</f>
        <v>1</v>
      </c>
      <c r="O12" s="5" t="s">
        <v>109</v>
      </c>
      <c r="P12" s="76" t="s">
        <v>13</v>
      </c>
      <c r="Q12" s="78">
        <f>Q6/Q33</f>
        <v>3.819321534270908E-05</v>
      </c>
      <c r="R12" s="77" t="s">
        <v>135</v>
      </c>
      <c r="S12" s="76" t="s">
        <v>99</v>
      </c>
      <c r="T12" s="78">
        <f>T2*T20*T41*T43</f>
        <v>3.6753776341585014E-07</v>
      </c>
      <c r="U12" s="21" t="s">
        <v>138</v>
      </c>
    </row>
    <row r="13" spans="1:21" ht="13.5" thickBot="1">
      <c r="A13" s="1" t="s">
        <v>50</v>
      </c>
      <c r="B13" s="116">
        <v>5.52928</v>
      </c>
      <c r="C13" s="2" t="s">
        <v>84</v>
      </c>
      <c r="D13" s="2" t="s">
        <v>62</v>
      </c>
      <c r="E13" s="103">
        <f>B34</f>
        <v>0.38</v>
      </c>
      <c r="G13" s="45"/>
      <c r="H13" s="60">
        <f>(1/((1/H11)+(1/H12)))</f>
        <v>3.727080918102016E-05</v>
      </c>
      <c r="I13" s="80" t="s">
        <v>136</v>
      </c>
      <c r="J13" s="81" t="s">
        <v>100</v>
      </c>
      <c r="K13" s="83">
        <f>K3*K20*K41*K42</f>
        <v>2.207536779130435E-09</v>
      </c>
      <c r="L13" s="80" t="s">
        <v>133</v>
      </c>
      <c r="M13" s="2" t="s">
        <v>1</v>
      </c>
      <c r="N13" s="103">
        <f>B34</f>
        <v>0.38</v>
      </c>
      <c r="P13" s="63"/>
      <c r="Q13" s="48">
        <f>(1/((1/Q11)+(1/Q12)))</f>
        <v>3.727080918102016E-05</v>
      </c>
      <c r="R13" s="44" t="s">
        <v>136</v>
      </c>
      <c r="S13" s="76" t="s">
        <v>100</v>
      </c>
      <c r="T13" s="78">
        <f>T3*T20*T41*T42</f>
        <v>2.207536779130435E-09</v>
      </c>
      <c r="U13" s="23" t="s">
        <v>133</v>
      </c>
    </row>
    <row r="14" spans="1:21" ht="13.5" thickTop="1">
      <c r="A14" s="1" t="s">
        <v>52</v>
      </c>
      <c r="B14" s="116">
        <v>8.83564</v>
      </c>
      <c r="C14" s="2" t="s">
        <v>84</v>
      </c>
      <c r="D14" s="2" t="s">
        <v>0</v>
      </c>
      <c r="E14" s="43">
        <f>0.693/E15</f>
        <v>0.00043312499999999997</v>
      </c>
      <c r="G14" s="42"/>
      <c r="H14" s="93">
        <f>H2*H23*H42*H43</f>
        <v>4.224355413092372E-11</v>
      </c>
      <c r="I14" s="90" t="s">
        <v>140</v>
      </c>
      <c r="J14" s="81" t="s">
        <v>101</v>
      </c>
      <c r="K14" s="83">
        <f>K4*K20*K41*K43</f>
        <v>1.849925177055739E-06</v>
      </c>
      <c r="L14" s="80" t="s">
        <v>138</v>
      </c>
      <c r="M14" s="2" t="s">
        <v>0</v>
      </c>
      <c r="N14" s="43">
        <f>0.693/N15</f>
        <v>0.00043312499999999997</v>
      </c>
      <c r="P14" s="85"/>
      <c r="Q14" s="87">
        <f>Q2*Q23*Q34*Q35</f>
        <v>4.2243554130923734E-11</v>
      </c>
      <c r="R14" s="86" t="s">
        <v>140</v>
      </c>
      <c r="S14" s="76" t="s">
        <v>101</v>
      </c>
      <c r="T14" s="78">
        <f>T4*T20*T41*T43</f>
        <v>1.849925177055739E-06</v>
      </c>
      <c r="U14" s="23" t="s">
        <v>138</v>
      </c>
    </row>
    <row r="15" spans="1:21" ht="12.75">
      <c r="A15" s="1" t="s">
        <v>53</v>
      </c>
      <c r="B15" s="116">
        <v>15429.68</v>
      </c>
      <c r="C15" s="2" t="s">
        <v>86</v>
      </c>
      <c r="D15" s="41" t="s">
        <v>14</v>
      </c>
      <c r="E15" s="40">
        <f>B16</f>
        <v>1600</v>
      </c>
      <c r="F15" s="5" t="s">
        <v>15</v>
      </c>
      <c r="G15" s="46" t="s">
        <v>12</v>
      </c>
      <c r="H15" s="83">
        <f>H3*H23*H42*H43</f>
        <v>1.0454754130169645E-12</v>
      </c>
      <c r="I15" s="39" t="s">
        <v>141</v>
      </c>
      <c r="J15" s="81" t="s">
        <v>102</v>
      </c>
      <c r="K15" s="83">
        <f>K5*K20*K41*K43</f>
        <v>6.172334840109003E-07</v>
      </c>
      <c r="L15" s="80" t="s">
        <v>138</v>
      </c>
      <c r="M15" s="41" t="s">
        <v>14</v>
      </c>
      <c r="N15" s="40">
        <f>B16</f>
        <v>1600</v>
      </c>
      <c r="P15" s="76" t="s">
        <v>12</v>
      </c>
      <c r="Q15" s="78">
        <f>Q3*Q23*Q34*Q35</f>
        <v>1.0454754130169645E-12</v>
      </c>
      <c r="R15" s="77" t="s">
        <v>141</v>
      </c>
      <c r="S15" s="76" t="s">
        <v>102</v>
      </c>
      <c r="T15" s="78">
        <f>T5*T20*T41*T43</f>
        <v>6.172334840109003E-07</v>
      </c>
      <c r="U15" s="23" t="s">
        <v>138</v>
      </c>
    </row>
    <row r="16" spans="1:21" ht="13.5" thickBot="1">
      <c r="A16" s="6" t="s">
        <v>14</v>
      </c>
      <c r="B16" s="96">
        <v>1600</v>
      </c>
      <c r="C16" s="3" t="s">
        <v>55</v>
      </c>
      <c r="D16" s="5" t="s">
        <v>12</v>
      </c>
      <c r="E16" s="43">
        <f>(1-EXP(-E14*E12))</f>
        <v>0.0004330312149078974</v>
      </c>
      <c r="G16" s="38"/>
      <c r="H16" s="83">
        <f>(1/((1/H14)+(1/H15)))</f>
        <v>1.020226086553928E-12</v>
      </c>
      <c r="I16" s="80" t="s">
        <v>142</v>
      </c>
      <c r="J16" s="37" t="s">
        <v>103</v>
      </c>
      <c r="K16" s="60">
        <f>K6*K20*K41*K43</f>
        <v>3.878943746380221E-07</v>
      </c>
      <c r="L16" s="36" t="s">
        <v>138</v>
      </c>
      <c r="M16" s="5" t="s">
        <v>12</v>
      </c>
      <c r="N16" s="43">
        <f>(1-EXP(-N14*N12))</f>
        <v>0.0004330312149078974</v>
      </c>
      <c r="P16" s="17"/>
      <c r="Q16" s="71">
        <f>(1/((1/Q14)+(1/Q15)))</f>
        <v>1.020226086553928E-12</v>
      </c>
      <c r="R16" s="16" t="s">
        <v>142</v>
      </c>
      <c r="S16" s="20" t="s">
        <v>103</v>
      </c>
      <c r="T16" s="48">
        <f>T6*T20*T41*T43</f>
        <v>3.878943746380221E-07</v>
      </c>
      <c r="U16" s="19" t="s">
        <v>138</v>
      </c>
    </row>
    <row r="17" spans="1:21" ht="13.5" thickTop="1">
      <c r="A17" s="5" t="s">
        <v>43</v>
      </c>
      <c r="B17" s="111">
        <v>226.025409</v>
      </c>
      <c r="C17" s="5" t="s">
        <v>44</v>
      </c>
      <c r="D17" s="2" t="s">
        <v>118</v>
      </c>
      <c r="E17" s="40">
        <f>B8</f>
        <v>0.00167911012348351</v>
      </c>
      <c r="F17" s="5" t="s">
        <v>16</v>
      </c>
      <c r="G17" s="35"/>
      <c r="H17" s="110">
        <f>H5*H23*H42*H43</f>
        <v>4.2234407081884984E-11</v>
      </c>
      <c r="I17" s="58" t="s">
        <v>140</v>
      </c>
      <c r="J17" s="5" t="s">
        <v>61</v>
      </c>
      <c r="K17" s="103">
        <f>B6</f>
        <v>1</v>
      </c>
      <c r="L17" s="5" t="s">
        <v>63</v>
      </c>
      <c r="M17" s="2" t="s">
        <v>119</v>
      </c>
      <c r="N17" s="40">
        <f>B9</f>
        <v>0.001036</v>
      </c>
      <c r="O17" s="5" t="s">
        <v>16</v>
      </c>
      <c r="P17" s="63"/>
      <c r="Q17" s="78">
        <f>Q5*Q23*Q34*Q35</f>
        <v>4.2234407081884984E-11</v>
      </c>
      <c r="R17" s="77" t="s">
        <v>140</v>
      </c>
      <c r="S17" s="5" t="s">
        <v>61</v>
      </c>
      <c r="T17" s="103">
        <f>B6</f>
        <v>1</v>
      </c>
      <c r="U17" s="5" t="s">
        <v>63</v>
      </c>
    </row>
    <row r="18" spans="1:21" ht="15.75">
      <c r="A18" s="2" t="s">
        <v>148</v>
      </c>
      <c r="B18" s="95">
        <v>2</v>
      </c>
      <c r="C18" s="5"/>
      <c r="D18" s="2" t="s">
        <v>47</v>
      </c>
      <c r="E18" s="40">
        <f>B11</f>
        <v>1.95223</v>
      </c>
      <c r="F18" s="5" t="s">
        <v>87</v>
      </c>
      <c r="G18" s="46" t="s">
        <v>13</v>
      </c>
      <c r="H18" s="83">
        <f>H6*H23*H42*H43</f>
        <v>1.0452490349323452E-12</v>
      </c>
      <c r="I18" s="80" t="s">
        <v>141</v>
      </c>
      <c r="J18" s="2" t="s">
        <v>137</v>
      </c>
      <c r="K18" s="103">
        <f>B65</f>
        <v>1</v>
      </c>
      <c r="L18" s="5" t="s">
        <v>109</v>
      </c>
      <c r="M18" s="2" t="s">
        <v>47</v>
      </c>
      <c r="N18" s="40">
        <f>B11</f>
        <v>1.95223</v>
      </c>
      <c r="O18" s="5" t="s">
        <v>87</v>
      </c>
      <c r="P18" s="76" t="s">
        <v>13</v>
      </c>
      <c r="Q18" s="78">
        <f>Q6*Q23*Q34*Q35</f>
        <v>1.0452490349323452E-12</v>
      </c>
      <c r="R18" s="77" t="s">
        <v>141</v>
      </c>
      <c r="S18" s="2" t="s">
        <v>139</v>
      </c>
      <c r="T18" s="103">
        <f>B65</f>
        <v>1</v>
      </c>
      <c r="U18" s="5" t="s">
        <v>109</v>
      </c>
    </row>
    <row r="19" spans="1:20" ht="15" thickBot="1">
      <c r="A19" s="5" t="s">
        <v>147</v>
      </c>
      <c r="B19" s="95">
        <v>2</v>
      </c>
      <c r="C19" s="4"/>
      <c r="D19" s="5" t="s">
        <v>17</v>
      </c>
      <c r="E19" s="103">
        <f>B25</f>
        <v>1</v>
      </c>
      <c r="G19" s="61"/>
      <c r="H19" s="60">
        <f>(1/((1/H17)+(1/H18)))</f>
        <v>1.0200051757372056E-12</v>
      </c>
      <c r="I19" s="36" t="s">
        <v>142</v>
      </c>
      <c r="J19" s="2" t="s">
        <v>0</v>
      </c>
      <c r="K19" s="43">
        <f>0.693/K20</f>
        <v>0.00043312499999999997</v>
      </c>
      <c r="M19" s="5" t="s">
        <v>17</v>
      </c>
      <c r="N19" s="103">
        <f>B25</f>
        <v>1</v>
      </c>
      <c r="P19" s="34"/>
      <c r="Q19" s="48">
        <f>(1/((1/Q17)+(1/Q18)))</f>
        <v>1.0200051757372056E-12</v>
      </c>
      <c r="R19" s="44" t="s">
        <v>142</v>
      </c>
      <c r="S19" s="2" t="s">
        <v>0</v>
      </c>
      <c r="T19" s="43">
        <f>0.693/T20</f>
        <v>0.00043312499999999997</v>
      </c>
    </row>
    <row r="20" spans="1:21" ht="13.5" thickTop="1">
      <c r="A20" s="97" t="s">
        <v>120</v>
      </c>
      <c r="B20" s="101">
        <v>4.210733</v>
      </c>
      <c r="C20" s="5"/>
      <c r="D20" s="5" t="s">
        <v>18</v>
      </c>
      <c r="E20" s="103">
        <f>B26</f>
        <v>1</v>
      </c>
      <c r="G20" s="5" t="s">
        <v>61</v>
      </c>
      <c r="H20" s="103">
        <f>B6</f>
        <v>1</v>
      </c>
      <c r="I20" s="5" t="s">
        <v>63</v>
      </c>
      <c r="J20" s="41" t="s">
        <v>14</v>
      </c>
      <c r="K20" s="40">
        <f>B16</f>
        <v>1600</v>
      </c>
      <c r="L20" s="5" t="s">
        <v>15</v>
      </c>
      <c r="M20" s="5" t="s">
        <v>18</v>
      </c>
      <c r="N20" s="103">
        <f>B26</f>
        <v>1</v>
      </c>
      <c r="P20" s="5" t="s">
        <v>61</v>
      </c>
      <c r="Q20" s="103">
        <f>B6</f>
        <v>1</v>
      </c>
      <c r="R20" s="5" t="s">
        <v>63</v>
      </c>
      <c r="S20" s="41" t="s">
        <v>14</v>
      </c>
      <c r="T20" s="40">
        <f>B16</f>
        <v>1600</v>
      </c>
      <c r="U20" s="5" t="s">
        <v>15</v>
      </c>
    </row>
    <row r="21" spans="1:20" ht="15.75">
      <c r="A21" s="97" t="s">
        <v>121</v>
      </c>
      <c r="B21" s="101">
        <v>3.7431033</v>
      </c>
      <c r="C21" s="4"/>
      <c r="D21" s="5" t="s">
        <v>19</v>
      </c>
      <c r="E21" s="33">
        <f>B27</f>
        <v>1</v>
      </c>
      <c r="G21" s="2" t="s">
        <v>137</v>
      </c>
      <c r="H21" s="103">
        <f>B65</f>
        <v>1</v>
      </c>
      <c r="I21" s="5" t="s">
        <v>109</v>
      </c>
      <c r="J21" s="5" t="s">
        <v>12</v>
      </c>
      <c r="K21" s="43">
        <f>(1-EXP(-K19*K18))</f>
        <v>0.0004330312149078974</v>
      </c>
      <c r="M21" s="5" t="s">
        <v>19</v>
      </c>
      <c r="N21" s="33">
        <f>B27</f>
        <v>1</v>
      </c>
      <c r="P21" s="2" t="s">
        <v>139</v>
      </c>
      <c r="Q21" s="103">
        <f>B65</f>
        <v>1</v>
      </c>
      <c r="R21" s="5" t="s">
        <v>109</v>
      </c>
      <c r="S21" s="5" t="s">
        <v>12</v>
      </c>
      <c r="T21" s="43">
        <f>(1-EXP(-T19*T18))</f>
        <v>0.0004330312149078974</v>
      </c>
    </row>
    <row r="22" spans="1:21" ht="14.25">
      <c r="A22" s="97" t="s">
        <v>122</v>
      </c>
      <c r="B22" s="101">
        <v>4.5321313</v>
      </c>
      <c r="C22" s="4"/>
      <c r="D22" s="5" t="s">
        <v>20</v>
      </c>
      <c r="E22" s="33">
        <f>B28</f>
        <v>1</v>
      </c>
      <c r="G22" s="2" t="s">
        <v>0</v>
      </c>
      <c r="H22" s="43">
        <f>0.693/H23</f>
        <v>0.00043312499999999997</v>
      </c>
      <c r="J22" s="2" t="s">
        <v>48</v>
      </c>
      <c r="K22" s="40">
        <f>B10</f>
        <v>10.42344</v>
      </c>
      <c r="L22" s="2" t="s">
        <v>84</v>
      </c>
      <c r="M22" s="5" t="s">
        <v>20</v>
      </c>
      <c r="N22" s="33">
        <f>B28</f>
        <v>1</v>
      </c>
      <c r="P22" s="2" t="s">
        <v>0</v>
      </c>
      <c r="Q22" s="43">
        <f>0.693/Q23</f>
        <v>0.00043312499999999997</v>
      </c>
      <c r="S22" s="2" t="s">
        <v>48</v>
      </c>
      <c r="T22" s="40">
        <f>B10</f>
        <v>10.42344</v>
      </c>
      <c r="U22" s="2" t="s">
        <v>84</v>
      </c>
    </row>
    <row r="23" spans="1:21" ht="14.25">
      <c r="A23" s="97" t="s">
        <v>123</v>
      </c>
      <c r="B23" s="101">
        <v>4.7266417</v>
      </c>
      <c r="C23" s="4"/>
      <c r="D23" s="5" t="s">
        <v>104</v>
      </c>
      <c r="E23" s="32">
        <f>(((E27*E25*E30)+(E28*E25*E32))*E34*E39*E35*E37)+(((E27*E26*E31)+(E28*E26*E33))*E34*E40*E36*E38)</f>
        <v>56595</v>
      </c>
      <c r="F23" s="5" t="s">
        <v>21</v>
      </c>
      <c r="G23" s="41" t="s">
        <v>14</v>
      </c>
      <c r="H23" s="40">
        <f>B16</f>
        <v>1600</v>
      </c>
      <c r="I23" s="5" t="s">
        <v>15</v>
      </c>
      <c r="J23" s="2" t="s">
        <v>49</v>
      </c>
      <c r="K23" s="40">
        <f>B12</f>
        <v>1.92404</v>
      </c>
      <c r="L23" s="2" t="s">
        <v>84</v>
      </c>
      <c r="M23" s="5" t="s">
        <v>117</v>
      </c>
      <c r="N23" s="31">
        <f>((N25*N28)+(N26*N29))*N30*N31*N32</f>
        <v>1077.9999999999998</v>
      </c>
      <c r="O23" s="5" t="s">
        <v>21</v>
      </c>
      <c r="P23" s="41" t="s">
        <v>14</v>
      </c>
      <c r="Q23" s="40">
        <f>B16</f>
        <v>1600</v>
      </c>
      <c r="R23" s="5" t="s">
        <v>15</v>
      </c>
      <c r="S23" s="2" t="s">
        <v>49</v>
      </c>
      <c r="T23" s="40">
        <f>B12</f>
        <v>1.92404</v>
      </c>
      <c r="U23" s="2" t="s">
        <v>84</v>
      </c>
    </row>
    <row r="24" spans="1:21" ht="14.25">
      <c r="A24" s="97" t="s">
        <v>124</v>
      </c>
      <c r="B24" s="102">
        <v>4.7067296</v>
      </c>
      <c r="C24" s="4"/>
      <c r="D24" s="5" t="s">
        <v>69</v>
      </c>
      <c r="E24" s="33">
        <f>B36</f>
        <v>55</v>
      </c>
      <c r="F24" s="5" t="s">
        <v>88</v>
      </c>
      <c r="G24" s="5" t="s">
        <v>12</v>
      </c>
      <c r="H24" s="43">
        <f>(1-EXP(-H22*H21))</f>
        <v>0.0004330312149078974</v>
      </c>
      <c r="J24" s="2" t="s">
        <v>50</v>
      </c>
      <c r="K24" s="40">
        <f>B13</f>
        <v>5.52928</v>
      </c>
      <c r="L24" s="2" t="s">
        <v>84</v>
      </c>
      <c r="M24" s="5" t="s">
        <v>25</v>
      </c>
      <c r="N24" s="33">
        <f>B56</f>
        <v>55</v>
      </c>
      <c r="O24" s="5" t="s">
        <v>88</v>
      </c>
      <c r="P24" s="5" t="s">
        <v>12</v>
      </c>
      <c r="Q24" s="43">
        <f>(1-EXP(-Q22*Q21))</f>
        <v>0.0004330312149078974</v>
      </c>
      <c r="S24" s="2" t="s">
        <v>50</v>
      </c>
      <c r="T24" s="40">
        <f>B13</f>
        <v>5.52928</v>
      </c>
      <c r="U24" s="2" t="s">
        <v>84</v>
      </c>
    </row>
    <row r="25" spans="1:21" ht="14.25">
      <c r="A25" s="5" t="s">
        <v>17</v>
      </c>
      <c r="B25" s="100">
        <v>1</v>
      </c>
      <c r="C25" s="4"/>
      <c r="D25" s="5" t="s">
        <v>70</v>
      </c>
      <c r="E25" s="33">
        <f>B37</f>
        <v>55</v>
      </c>
      <c r="F25" s="5" t="s">
        <v>88</v>
      </c>
      <c r="G25" s="2" t="s">
        <v>51</v>
      </c>
      <c r="H25" s="40">
        <f>B7</f>
        <v>0.0380438739932293</v>
      </c>
      <c r="I25" s="5" t="s">
        <v>16</v>
      </c>
      <c r="J25" s="2" t="s">
        <v>52</v>
      </c>
      <c r="K25" s="40">
        <f>B14</f>
        <v>8.83564</v>
      </c>
      <c r="L25" s="2" t="s">
        <v>84</v>
      </c>
      <c r="M25" s="5" t="s">
        <v>2</v>
      </c>
      <c r="N25" s="103">
        <f>B31</f>
        <v>0.7</v>
      </c>
      <c r="P25" s="2" t="s">
        <v>51</v>
      </c>
      <c r="Q25" s="40">
        <f>B7</f>
        <v>0.0380438739932293</v>
      </c>
      <c r="R25" s="5" t="s">
        <v>16</v>
      </c>
      <c r="S25" s="2" t="s">
        <v>52</v>
      </c>
      <c r="T25" s="40">
        <f>B14</f>
        <v>8.83564</v>
      </c>
      <c r="U25" s="2" t="s">
        <v>84</v>
      </c>
    </row>
    <row r="26" spans="1:21" ht="14.25">
      <c r="A26" s="5" t="s">
        <v>18</v>
      </c>
      <c r="B26" s="100">
        <v>1</v>
      </c>
      <c r="C26" s="4"/>
      <c r="D26" s="5" t="s">
        <v>71</v>
      </c>
      <c r="E26" s="33">
        <f>B38</f>
        <v>55</v>
      </c>
      <c r="F26" s="5" t="s">
        <v>88</v>
      </c>
      <c r="G26" s="2" t="s">
        <v>53</v>
      </c>
      <c r="H26" s="40">
        <f>B15</f>
        <v>15429.68</v>
      </c>
      <c r="I26" s="5" t="s">
        <v>89</v>
      </c>
      <c r="J26" s="2" t="s">
        <v>54</v>
      </c>
      <c r="K26" s="40">
        <f>B11</f>
        <v>1.95223</v>
      </c>
      <c r="L26" s="2" t="s">
        <v>90</v>
      </c>
      <c r="M26" s="5" t="s">
        <v>3</v>
      </c>
      <c r="N26" s="103">
        <f>B32</f>
        <v>0.3</v>
      </c>
      <c r="P26" s="2" t="s">
        <v>53</v>
      </c>
      <c r="Q26" s="40">
        <f>B15</f>
        <v>15429.68</v>
      </c>
      <c r="R26" s="5" t="s">
        <v>91</v>
      </c>
      <c r="S26" s="2" t="s">
        <v>54</v>
      </c>
      <c r="T26" s="40">
        <f>B11</f>
        <v>1.95223</v>
      </c>
      <c r="U26" s="2" t="s">
        <v>90</v>
      </c>
    </row>
    <row r="27" spans="1:20" ht="14.25">
      <c r="A27" s="5" t="s">
        <v>19</v>
      </c>
      <c r="B27" s="100">
        <v>1</v>
      </c>
      <c r="C27" s="4"/>
      <c r="D27" s="5" t="s">
        <v>110</v>
      </c>
      <c r="E27" s="103">
        <f>B31</f>
        <v>0.7</v>
      </c>
      <c r="G27" s="5" t="s">
        <v>17</v>
      </c>
      <c r="H27" s="103">
        <f>B25</f>
        <v>1</v>
      </c>
      <c r="J27" s="5" t="s">
        <v>17</v>
      </c>
      <c r="K27" s="103">
        <f>B25</f>
        <v>1</v>
      </c>
      <c r="M27" s="5" t="s">
        <v>26</v>
      </c>
      <c r="N27" s="103">
        <f>B57</f>
        <v>5</v>
      </c>
      <c r="O27" s="5" t="s">
        <v>92</v>
      </c>
      <c r="P27" s="5" t="s">
        <v>17</v>
      </c>
      <c r="Q27" s="103">
        <f>B25</f>
        <v>1</v>
      </c>
      <c r="S27" s="5" t="s">
        <v>17</v>
      </c>
      <c r="T27" s="103">
        <f>B25</f>
        <v>1</v>
      </c>
    </row>
    <row r="28" spans="1:20" ht="14.25">
      <c r="A28" s="5" t="s">
        <v>20</v>
      </c>
      <c r="B28" s="100">
        <v>1</v>
      </c>
      <c r="C28" s="4"/>
      <c r="D28" s="5" t="s">
        <v>111</v>
      </c>
      <c r="E28" s="103">
        <f>B32</f>
        <v>0.3</v>
      </c>
      <c r="G28" s="5" t="s">
        <v>18</v>
      </c>
      <c r="H28" s="103">
        <f>B26</f>
        <v>1</v>
      </c>
      <c r="J28" s="5" t="s">
        <v>18</v>
      </c>
      <c r="K28" s="103">
        <f>B26</f>
        <v>1</v>
      </c>
      <c r="M28" s="5" t="s">
        <v>28</v>
      </c>
      <c r="N28" s="103">
        <f>B58</f>
        <v>5</v>
      </c>
      <c r="O28" s="5" t="s">
        <v>92</v>
      </c>
      <c r="P28" s="5" t="s">
        <v>18</v>
      </c>
      <c r="Q28" s="103">
        <f>B26</f>
        <v>1</v>
      </c>
      <c r="S28" s="5" t="s">
        <v>18</v>
      </c>
      <c r="T28" s="103">
        <f>B26</f>
        <v>1</v>
      </c>
    </row>
    <row r="29" spans="1:20" ht="14.25">
      <c r="A29" s="2" t="s">
        <v>56</v>
      </c>
      <c r="B29" s="99">
        <v>0.25</v>
      </c>
      <c r="C29" s="4"/>
      <c r="D29" s="5" t="s">
        <v>72</v>
      </c>
      <c r="E29" s="103">
        <f>B39</f>
        <v>5</v>
      </c>
      <c r="F29" s="5" t="s">
        <v>92</v>
      </c>
      <c r="G29" s="5" t="s">
        <v>105</v>
      </c>
      <c r="H29" s="121">
        <f>(H30*(H36/24)*H33*H39)+(H31*(H37/24)*H34*H40)</f>
        <v>630.2083333333334</v>
      </c>
      <c r="I29" s="5" t="s">
        <v>22</v>
      </c>
      <c r="J29" s="5" t="s">
        <v>19</v>
      </c>
      <c r="K29" s="33">
        <f>B27</f>
        <v>1</v>
      </c>
      <c r="M29" s="5" t="s">
        <v>30</v>
      </c>
      <c r="N29" s="103">
        <f>B59</f>
        <v>7</v>
      </c>
      <c r="O29" s="5" t="s">
        <v>92</v>
      </c>
      <c r="P29" s="5" t="s">
        <v>23</v>
      </c>
      <c r="Q29" s="103">
        <f>B62</f>
        <v>55</v>
      </c>
      <c r="R29" s="5" t="s">
        <v>24</v>
      </c>
      <c r="S29" s="5" t="s">
        <v>19</v>
      </c>
      <c r="T29" s="33">
        <f>B27</f>
        <v>1</v>
      </c>
    </row>
    <row r="30" spans="1:20" ht="14.25">
      <c r="A30" s="2" t="s">
        <v>57</v>
      </c>
      <c r="B30" s="99">
        <v>0.75</v>
      </c>
      <c r="C30" s="4"/>
      <c r="D30" s="5" t="s">
        <v>5</v>
      </c>
      <c r="E30" s="103">
        <f>B40</f>
        <v>5</v>
      </c>
      <c r="F30" s="5" t="s">
        <v>92</v>
      </c>
      <c r="G30" s="5" t="s">
        <v>80</v>
      </c>
      <c r="H30" s="103">
        <f>B51</f>
        <v>55</v>
      </c>
      <c r="I30" s="5" t="s">
        <v>24</v>
      </c>
      <c r="J30" s="5" t="s">
        <v>20</v>
      </c>
      <c r="K30" s="33">
        <f>B28</f>
        <v>1</v>
      </c>
      <c r="M30" s="5" t="s">
        <v>4</v>
      </c>
      <c r="N30" s="103">
        <f>B33</f>
        <v>0.7</v>
      </c>
      <c r="P30" s="5" t="s">
        <v>25</v>
      </c>
      <c r="Q30" s="33">
        <f>B56</f>
        <v>55</v>
      </c>
      <c r="R30" s="5" t="s">
        <v>88</v>
      </c>
      <c r="S30" s="5" t="s">
        <v>20</v>
      </c>
      <c r="T30" s="33">
        <f>B28</f>
        <v>1</v>
      </c>
    </row>
    <row r="31" spans="1:20" ht="14.25">
      <c r="A31" s="5" t="s">
        <v>2</v>
      </c>
      <c r="B31" s="100">
        <v>0.7</v>
      </c>
      <c r="C31" s="4"/>
      <c r="D31" s="5" t="s">
        <v>7</v>
      </c>
      <c r="E31" s="103">
        <f>B41</f>
        <v>5</v>
      </c>
      <c r="F31" s="5" t="s">
        <v>92</v>
      </c>
      <c r="G31" s="5" t="s">
        <v>81</v>
      </c>
      <c r="H31" s="103">
        <f>B52</f>
        <v>55</v>
      </c>
      <c r="I31" s="5" t="s">
        <v>24</v>
      </c>
      <c r="J31" s="5" t="s">
        <v>120</v>
      </c>
      <c r="K31" s="40">
        <f>B20</f>
        <v>4.210733</v>
      </c>
      <c r="M31" s="5" t="s">
        <v>32</v>
      </c>
      <c r="N31" s="103">
        <f>B61</f>
        <v>55</v>
      </c>
      <c r="O31" s="5" t="s">
        <v>33</v>
      </c>
      <c r="P31" s="5" t="s">
        <v>26</v>
      </c>
      <c r="Q31" s="103">
        <f>B57</f>
        <v>5</v>
      </c>
      <c r="R31" s="5" t="s">
        <v>92</v>
      </c>
      <c r="S31" s="5" t="s">
        <v>120</v>
      </c>
      <c r="T31" s="40">
        <f>B20</f>
        <v>4.210733</v>
      </c>
    </row>
    <row r="32" spans="1:20" ht="14.25">
      <c r="A32" s="5" t="s">
        <v>3</v>
      </c>
      <c r="B32" s="100">
        <v>0.3</v>
      </c>
      <c r="C32" s="4"/>
      <c r="D32" s="5" t="s">
        <v>6</v>
      </c>
      <c r="E32" s="103">
        <f>B42</f>
        <v>7</v>
      </c>
      <c r="F32" s="5" t="s">
        <v>92</v>
      </c>
      <c r="G32" s="5" t="s">
        <v>69</v>
      </c>
      <c r="H32" s="33">
        <f>B36</f>
        <v>55</v>
      </c>
      <c r="I32" s="5" t="s">
        <v>88</v>
      </c>
      <c r="J32" s="5" t="s">
        <v>121</v>
      </c>
      <c r="K32" s="40">
        <f>B21</f>
        <v>3.7431033</v>
      </c>
      <c r="M32" s="5" t="s">
        <v>36</v>
      </c>
      <c r="N32" s="103">
        <f>B63</f>
        <v>5</v>
      </c>
      <c r="O32" s="5" t="s">
        <v>112</v>
      </c>
      <c r="P32" s="2" t="s">
        <v>29</v>
      </c>
      <c r="Q32" s="28">
        <f>B19</f>
        <v>2</v>
      </c>
      <c r="S32" s="5" t="s">
        <v>121</v>
      </c>
      <c r="T32" s="29">
        <f>B21</f>
        <v>3.7431033</v>
      </c>
    </row>
    <row r="33" spans="1:20" ht="14.25">
      <c r="A33" s="5" t="s">
        <v>4</v>
      </c>
      <c r="B33" s="100">
        <v>0.7</v>
      </c>
      <c r="C33" s="4"/>
      <c r="D33" s="5" t="s">
        <v>8</v>
      </c>
      <c r="E33" s="103">
        <f>B43</f>
        <v>7</v>
      </c>
      <c r="F33" s="5" t="s">
        <v>92</v>
      </c>
      <c r="G33" s="5" t="s">
        <v>70</v>
      </c>
      <c r="H33" s="33">
        <f>B37</f>
        <v>55</v>
      </c>
      <c r="I33" s="5" t="s">
        <v>88</v>
      </c>
      <c r="J33" s="5" t="s">
        <v>122</v>
      </c>
      <c r="K33" s="40">
        <f>B22</f>
        <v>4.5321313</v>
      </c>
      <c r="M33" s="5" t="s">
        <v>41</v>
      </c>
      <c r="N33" s="27">
        <v>27.027027027027</v>
      </c>
      <c r="O33" s="5" t="s">
        <v>42</v>
      </c>
      <c r="P33" s="5" t="s">
        <v>41</v>
      </c>
      <c r="Q33" s="27">
        <v>27.027027027027</v>
      </c>
      <c r="R33" s="5" t="s">
        <v>42</v>
      </c>
      <c r="S33" s="5" t="s">
        <v>122</v>
      </c>
      <c r="T33" s="29">
        <f>B22</f>
        <v>4.5321313</v>
      </c>
    </row>
    <row r="34" spans="1:20" ht="12.75">
      <c r="A34" s="2" t="s">
        <v>1</v>
      </c>
      <c r="B34" s="100">
        <v>0.38</v>
      </c>
      <c r="C34" s="5"/>
      <c r="D34" s="5" t="s">
        <v>4</v>
      </c>
      <c r="E34" s="103">
        <f>B33</f>
        <v>0.7</v>
      </c>
      <c r="G34" s="5" t="s">
        <v>71</v>
      </c>
      <c r="H34" s="33">
        <f>B38</f>
        <v>55</v>
      </c>
      <c r="I34" s="5" t="s">
        <v>88</v>
      </c>
      <c r="J34" s="5" t="s">
        <v>123</v>
      </c>
      <c r="K34" s="40">
        <f>B23</f>
        <v>4.7266417</v>
      </c>
      <c r="M34" s="5" t="s">
        <v>43</v>
      </c>
      <c r="N34" s="103">
        <f>B17</f>
        <v>226.025409</v>
      </c>
      <c r="O34" s="5" t="s">
        <v>44</v>
      </c>
      <c r="P34" s="5" t="s">
        <v>43</v>
      </c>
      <c r="Q34" s="103">
        <f>B17</f>
        <v>226.025409</v>
      </c>
      <c r="R34" s="5" t="s">
        <v>44</v>
      </c>
      <c r="S34" s="5" t="s">
        <v>123</v>
      </c>
      <c r="T34" s="29">
        <f>B23</f>
        <v>4.7266417</v>
      </c>
    </row>
    <row r="35" spans="1:20" ht="12.75">
      <c r="A35" s="131" t="s">
        <v>11</v>
      </c>
      <c r="B35" s="131"/>
      <c r="C35" s="131"/>
      <c r="D35" s="5" t="s">
        <v>106</v>
      </c>
      <c r="E35" s="103">
        <f>B49</f>
        <v>15</v>
      </c>
      <c r="F35" s="5" t="s">
        <v>33</v>
      </c>
      <c r="G35" s="5" t="s">
        <v>72</v>
      </c>
      <c r="H35" s="103">
        <f>B39</f>
        <v>5</v>
      </c>
      <c r="I35" s="5" t="s">
        <v>92</v>
      </c>
      <c r="J35" s="5" t="s">
        <v>124</v>
      </c>
      <c r="K35" s="40">
        <f>B24</f>
        <v>4.7067296</v>
      </c>
      <c r="M35" s="5" t="s">
        <v>45</v>
      </c>
      <c r="N35" s="103">
        <f>2.8*(10^(-15))</f>
        <v>2.8E-15</v>
      </c>
      <c r="P35" s="5" t="s">
        <v>45</v>
      </c>
      <c r="Q35" s="103">
        <f>2.8*(10^(-15))</f>
        <v>2.8E-15</v>
      </c>
      <c r="S35" s="5" t="s">
        <v>124</v>
      </c>
      <c r="T35" s="29">
        <f>B24</f>
        <v>4.7067296</v>
      </c>
    </row>
    <row r="36" spans="1:21" ht="12.75">
      <c r="A36" s="5" t="s">
        <v>69</v>
      </c>
      <c r="B36" s="99">
        <v>55</v>
      </c>
      <c r="C36" s="5" t="s">
        <v>88</v>
      </c>
      <c r="D36" s="5" t="s">
        <v>79</v>
      </c>
      <c r="E36" s="103">
        <f>B50</f>
        <v>55</v>
      </c>
      <c r="F36" s="5" t="s">
        <v>33</v>
      </c>
      <c r="G36" s="5" t="s">
        <v>73</v>
      </c>
      <c r="H36" s="103">
        <f>B44</f>
        <v>5</v>
      </c>
      <c r="I36" s="5" t="s">
        <v>92</v>
      </c>
      <c r="J36" s="5" t="s">
        <v>72</v>
      </c>
      <c r="K36" s="103">
        <f>B39</f>
        <v>5</v>
      </c>
      <c r="L36" s="5" t="s">
        <v>92</v>
      </c>
      <c r="S36" s="5" t="s">
        <v>26</v>
      </c>
      <c r="T36" s="103">
        <f>B57</f>
        <v>5</v>
      </c>
      <c r="U36" s="5" t="s">
        <v>92</v>
      </c>
    </row>
    <row r="37" spans="1:21" ht="12.75">
      <c r="A37" s="5" t="s">
        <v>70</v>
      </c>
      <c r="B37" s="99">
        <v>55</v>
      </c>
      <c r="C37" s="5" t="s">
        <v>88</v>
      </c>
      <c r="D37" s="5" t="s">
        <v>82</v>
      </c>
      <c r="E37" s="103">
        <f>B53</f>
        <v>15</v>
      </c>
      <c r="F37" s="5" t="s">
        <v>112</v>
      </c>
      <c r="G37" s="5" t="s">
        <v>74</v>
      </c>
      <c r="H37" s="103">
        <f>B45</f>
        <v>5</v>
      </c>
      <c r="I37" s="5" t="s">
        <v>92</v>
      </c>
      <c r="J37" s="5" t="s">
        <v>69</v>
      </c>
      <c r="K37" s="33">
        <f>B36</f>
        <v>55</v>
      </c>
      <c r="L37" s="5" t="s">
        <v>88</v>
      </c>
      <c r="S37" s="5" t="s">
        <v>25</v>
      </c>
      <c r="T37" s="33">
        <f>B56</f>
        <v>55</v>
      </c>
      <c r="U37" s="5" t="s">
        <v>88</v>
      </c>
    </row>
    <row r="38" spans="1:21" ht="12.75">
      <c r="A38" s="5" t="s">
        <v>71</v>
      </c>
      <c r="B38" s="99">
        <v>55</v>
      </c>
      <c r="C38" s="5" t="s">
        <v>88</v>
      </c>
      <c r="D38" s="5" t="s">
        <v>83</v>
      </c>
      <c r="E38" s="103">
        <f>B54</f>
        <v>5</v>
      </c>
      <c r="F38" s="5" t="s">
        <v>112</v>
      </c>
      <c r="G38" s="5" t="s">
        <v>59</v>
      </c>
      <c r="H38" s="28">
        <f>B19</f>
        <v>2</v>
      </c>
      <c r="J38" s="5" t="s">
        <v>75</v>
      </c>
      <c r="K38" s="103">
        <f>B46</f>
        <v>20</v>
      </c>
      <c r="L38" s="5" t="s">
        <v>15</v>
      </c>
      <c r="S38" s="5" t="s">
        <v>27</v>
      </c>
      <c r="T38" s="103">
        <f>B60</f>
        <v>20</v>
      </c>
      <c r="U38" s="5" t="s">
        <v>15</v>
      </c>
    </row>
    <row r="39" spans="1:20" ht="12.75">
      <c r="A39" s="5" t="s">
        <v>72</v>
      </c>
      <c r="B39" s="100">
        <v>5</v>
      </c>
      <c r="C39" s="5" t="s">
        <v>92</v>
      </c>
      <c r="D39" s="5" t="s">
        <v>107</v>
      </c>
      <c r="E39" s="40">
        <f>B29</f>
        <v>0.25</v>
      </c>
      <c r="G39" s="5" t="s">
        <v>107</v>
      </c>
      <c r="H39" s="40">
        <f>B29</f>
        <v>0.25</v>
      </c>
      <c r="J39" s="2" t="s">
        <v>148</v>
      </c>
      <c r="K39" s="28">
        <f>B18</f>
        <v>2</v>
      </c>
      <c r="S39" s="2" t="s">
        <v>31</v>
      </c>
      <c r="T39" s="28">
        <f>B18</f>
        <v>2</v>
      </c>
    </row>
    <row r="40" spans="1:21" ht="12.75">
      <c r="A40" s="5" t="s">
        <v>5</v>
      </c>
      <c r="B40" s="100">
        <v>5</v>
      </c>
      <c r="C40" s="5" t="s">
        <v>92</v>
      </c>
      <c r="D40" s="5" t="s">
        <v>108</v>
      </c>
      <c r="E40" s="40">
        <f>B30</f>
        <v>0.75</v>
      </c>
      <c r="G40" s="5" t="s">
        <v>108</v>
      </c>
      <c r="H40" s="40">
        <f>B30</f>
        <v>0.75</v>
      </c>
      <c r="J40" s="5" t="s">
        <v>41</v>
      </c>
      <c r="K40" s="27">
        <v>27.027027027027</v>
      </c>
      <c r="L40" s="5" t="s">
        <v>42</v>
      </c>
      <c r="S40" s="5" t="s">
        <v>41</v>
      </c>
      <c r="T40" s="27">
        <v>27.027027027027</v>
      </c>
      <c r="U40" s="5" t="s">
        <v>42</v>
      </c>
    </row>
    <row r="41" spans="1:21" ht="12.75">
      <c r="A41" s="5" t="s">
        <v>7</v>
      </c>
      <c r="B41" s="100">
        <v>5</v>
      </c>
      <c r="C41" s="5" t="s">
        <v>92</v>
      </c>
      <c r="D41" s="5" t="s">
        <v>41</v>
      </c>
      <c r="E41" s="27">
        <v>27.027027027027</v>
      </c>
      <c r="F41" s="5" t="s">
        <v>42</v>
      </c>
      <c r="G41" s="5" t="s">
        <v>41</v>
      </c>
      <c r="H41" s="27">
        <v>27.027027027027</v>
      </c>
      <c r="I41" s="5" t="s">
        <v>42</v>
      </c>
      <c r="J41" s="5" t="s">
        <v>43</v>
      </c>
      <c r="K41" s="103">
        <f>B17</f>
        <v>226.025409</v>
      </c>
      <c r="L41" s="5" t="s">
        <v>44</v>
      </c>
      <c r="S41" s="5" t="s">
        <v>43</v>
      </c>
      <c r="T41" s="103">
        <f>B17</f>
        <v>226.025409</v>
      </c>
      <c r="U41" s="5" t="s">
        <v>44</v>
      </c>
    </row>
    <row r="42" spans="1:20" ht="12.75">
      <c r="A42" s="5" t="s">
        <v>6</v>
      </c>
      <c r="B42" s="100">
        <v>7</v>
      </c>
      <c r="C42" s="5" t="s">
        <v>92</v>
      </c>
      <c r="D42" s="5" t="s">
        <v>43</v>
      </c>
      <c r="E42" s="103">
        <f>B17</f>
        <v>226.025409</v>
      </c>
      <c r="F42" s="5" t="s">
        <v>44</v>
      </c>
      <c r="G42" s="5" t="s">
        <v>43</v>
      </c>
      <c r="H42" s="103">
        <f>B17</f>
        <v>226.025409</v>
      </c>
      <c r="I42" s="5" t="s">
        <v>44</v>
      </c>
      <c r="J42" s="5" t="s">
        <v>45</v>
      </c>
      <c r="K42" s="103">
        <f>2.8*(10^(-15))</f>
        <v>2.8E-15</v>
      </c>
      <c r="S42" s="5" t="s">
        <v>45</v>
      </c>
      <c r="T42" s="103">
        <f>2.8*(10^(-15))</f>
        <v>2.8E-15</v>
      </c>
    </row>
    <row r="43" spans="1:20" ht="12.75">
      <c r="A43" s="5" t="s">
        <v>8</v>
      </c>
      <c r="B43" s="100">
        <v>7</v>
      </c>
      <c r="C43" s="5" t="s">
        <v>92</v>
      </c>
      <c r="D43" s="5" t="s">
        <v>45</v>
      </c>
      <c r="E43" s="103">
        <f>2.8*(10^(-15))</f>
        <v>2.8E-15</v>
      </c>
      <c r="G43" s="5" t="s">
        <v>45</v>
      </c>
      <c r="H43" s="103">
        <f>2.8*(10^(-15))</f>
        <v>2.8E-15</v>
      </c>
      <c r="J43" s="5" t="s">
        <v>45</v>
      </c>
      <c r="K43" s="103">
        <f>2.8*(10^(-12))</f>
        <v>2.7999999999999998E-12</v>
      </c>
      <c r="S43" s="5" t="s">
        <v>45</v>
      </c>
      <c r="T43" s="103">
        <f>2.8*(10^(-12))</f>
        <v>2.7999999999999998E-12</v>
      </c>
    </row>
    <row r="44" spans="1:3" ht="12.75">
      <c r="A44" s="5" t="s">
        <v>73</v>
      </c>
      <c r="B44" s="100">
        <v>5</v>
      </c>
      <c r="C44" s="5" t="s">
        <v>92</v>
      </c>
    </row>
    <row r="45" spans="1:21" ht="12.75">
      <c r="A45" s="5" t="s">
        <v>74</v>
      </c>
      <c r="B45" s="100">
        <v>5</v>
      </c>
      <c r="C45" s="5" t="s">
        <v>92</v>
      </c>
      <c r="L45" s="120" t="s">
        <v>145</v>
      </c>
      <c r="U45" s="120" t="s">
        <v>145</v>
      </c>
    </row>
    <row r="46" spans="1:21" ht="12.75">
      <c r="A46" s="5" t="s">
        <v>75</v>
      </c>
      <c r="B46" s="100">
        <v>20</v>
      </c>
      <c r="C46" s="5" t="s">
        <v>15</v>
      </c>
      <c r="L46" s="120" t="s">
        <v>143</v>
      </c>
      <c r="U46" s="120" t="s">
        <v>143</v>
      </c>
    </row>
    <row r="47" spans="1:21" ht="12.75">
      <c r="A47" s="5" t="s">
        <v>76</v>
      </c>
      <c r="B47" s="100">
        <v>5</v>
      </c>
      <c r="C47" s="5" t="s">
        <v>15</v>
      </c>
      <c r="L47" s="120" t="s">
        <v>144</v>
      </c>
      <c r="U47" s="120" t="s">
        <v>144</v>
      </c>
    </row>
    <row r="48" spans="1:3" ht="12.75">
      <c r="A48" s="5" t="s">
        <v>77</v>
      </c>
      <c r="B48" s="100">
        <v>15</v>
      </c>
      <c r="C48" s="5" t="s">
        <v>15</v>
      </c>
    </row>
    <row r="49" spans="1:3" ht="12.75">
      <c r="A49" s="5" t="s">
        <v>78</v>
      </c>
      <c r="B49" s="100">
        <v>15</v>
      </c>
      <c r="C49" s="5" t="s">
        <v>33</v>
      </c>
    </row>
    <row r="50" spans="1:3" ht="12.75">
      <c r="A50" s="5" t="s">
        <v>79</v>
      </c>
      <c r="B50" s="100">
        <v>55</v>
      </c>
      <c r="C50" s="5" t="s">
        <v>33</v>
      </c>
    </row>
    <row r="51" spans="1:3" ht="12.75">
      <c r="A51" s="5" t="s">
        <v>80</v>
      </c>
      <c r="B51" s="100">
        <v>55</v>
      </c>
      <c r="C51" s="5" t="s">
        <v>24</v>
      </c>
    </row>
    <row r="52" spans="1:3" ht="12.75">
      <c r="A52" s="5" t="s">
        <v>81</v>
      </c>
      <c r="B52" s="100">
        <v>55</v>
      </c>
      <c r="C52" s="5" t="s">
        <v>24</v>
      </c>
    </row>
    <row r="53" spans="1:3" ht="12.75">
      <c r="A53" s="5" t="s">
        <v>82</v>
      </c>
      <c r="B53" s="100">
        <v>15</v>
      </c>
      <c r="C53" s="5" t="s">
        <v>112</v>
      </c>
    </row>
    <row r="54" spans="1:3" ht="12.75">
      <c r="A54" s="5" t="s">
        <v>83</v>
      </c>
      <c r="B54" s="100">
        <v>5</v>
      </c>
      <c r="C54" s="5" t="s">
        <v>112</v>
      </c>
    </row>
    <row r="55" spans="1:3" ht="12.75">
      <c r="A55" s="130" t="s">
        <v>58</v>
      </c>
      <c r="B55" s="130"/>
      <c r="C55" s="130"/>
    </row>
    <row r="56" spans="1:3" ht="12.75">
      <c r="A56" s="5" t="s">
        <v>25</v>
      </c>
      <c r="B56" s="99">
        <v>55</v>
      </c>
      <c r="C56" s="5" t="s">
        <v>88</v>
      </c>
    </row>
    <row r="57" spans="1:3" ht="12.75">
      <c r="A57" s="5" t="s">
        <v>26</v>
      </c>
      <c r="B57" s="100">
        <v>5</v>
      </c>
      <c r="C57" s="5" t="s">
        <v>92</v>
      </c>
    </row>
    <row r="58" spans="1:3" ht="12.75">
      <c r="A58" s="5" t="s">
        <v>28</v>
      </c>
      <c r="B58" s="100">
        <v>5</v>
      </c>
      <c r="C58" s="5" t="s">
        <v>92</v>
      </c>
    </row>
    <row r="59" spans="1:3" ht="12.75">
      <c r="A59" s="5" t="s">
        <v>30</v>
      </c>
      <c r="B59" s="100">
        <v>7</v>
      </c>
      <c r="C59" s="5" t="s">
        <v>92</v>
      </c>
    </row>
    <row r="60" spans="1:3" ht="12.75">
      <c r="A60" s="5" t="s">
        <v>27</v>
      </c>
      <c r="B60" s="100">
        <v>20</v>
      </c>
      <c r="C60" s="5" t="s">
        <v>15</v>
      </c>
    </row>
    <row r="61" spans="1:3" ht="12.75">
      <c r="A61" s="5" t="s">
        <v>32</v>
      </c>
      <c r="B61" s="100">
        <v>55</v>
      </c>
      <c r="C61" s="5" t="s">
        <v>33</v>
      </c>
    </row>
    <row r="62" spans="1:3" ht="12.75">
      <c r="A62" s="5" t="s">
        <v>23</v>
      </c>
      <c r="B62" s="100">
        <v>55</v>
      </c>
      <c r="C62" s="5" t="s">
        <v>24</v>
      </c>
    </row>
    <row r="63" spans="1:3" ht="12.75">
      <c r="A63" s="5" t="s">
        <v>36</v>
      </c>
      <c r="B63" s="100">
        <v>5</v>
      </c>
      <c r="C63" s="5" t="s">
        <v>112</v>
      </c>
    </row>
    <row r="64" spans="1:3" ht="14.25">
      <c r="A64" s="4"/>
      <c r="B64" s="4"/>
      <c r="C64" s="4"/>
    </row>
    <row r="65" spans="1:3" ht="14.25">
      <c r="A65" s="4" t="s">
        <v>146</v>
      </c>
      <c r="B65" s="100">
        <v>1</v>
      </c>
      <c r="C65" s="4"/>
    </row>
    <row r="66" spans="1:3" ht="14.25">
      <c r="A66" s="4"/>
      <c r="B66" s="4"/>
      <c r="C66" s="4"/>
    </row>
    <row r="67" spans="1:3" ht="14.25">
      <c r="A67" s="4"/>
      <c r="B67" s="4"/>
      <c r="C67" s="4"/>
    </row>
    <row r="68" spans="1:3" ht="14.25">
      <c r="A68" s="4"/>
      <c r="B68" s="4"/>
      <c r="C68" s="4"/>
    </row>
    <row r="69" spans="1:3" ht="14.25">
      <c r="A69" s="4"/>
      <c r="B69" s="4"/>
      <c r="C69" s="4"/>
    </row>
  </sheetData>
  <sheetProtection password="BBC6" sheet="1" objects="1" scenarios="1" formatColumns="0" formatRows="0"/>
  <mergeCells count="10">
    <mergeCell ref="A35:C35"/>
    <mergeCell ref="A55:C55"/>
    <mergeCell ref="P1:R1"/>
    <mergeCell ref="S1:U1"/>
    <mergeCell ref="A1:C1"/>
    <mergeCell ref="A2:C5"/>
    <mergeCell ref="D1:F1"/>
    <mergeCell ref="G1:I1"/>
    <mergeCell ref="J1:L1"/>
    <mergeCell ref="M1:O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69"/>
  <sheetViews>
    <sheetView zoomScale="90" zoomScaleNormal="90" zoomScalePageLayoutView="0" workbookViewId="0" topLeftCell="A1">
      <pane xSplit="3" topLeftCell="D1" activePane="topRight" state="frozen"/>
      <selection pane="topLeft" activeCell="A1" sqref="A1"/>
      <selection pane="topRight" activeCell="D1" sqref="D1:F1"/>
    </sheetView>
  </sheetViews>
  <sheetFormatPr defaultColWidth="9.140625" defaultRowHeight="12.75"/>
  <cols>
    <col min="1" max="1" width="13.7109375" style="3" bestFit="1" customWidth="1"/>
    <col min="2" max="2" width="9.28125" style="3" bestFit="1" customWidth="1"/>
    <col min="3" max="3" width="21.00390625" style="3" bestFit="1" customWidth="1"/>
    <col min="4" max="4" width="10.57421875" style="5" bestFit="1" customWidth="1"/>
    <col min="5" max="5" width="9.28125" style="5" bestFit="1" customWidth="1"/>
    <col min="6" max="6" width="20.57421875" style="5" bestFit="1" customWidth="1"/>
    <col min="7" max="7" width="11.57421875" style="5" bestFit="1" customWidth="1"/>
    <col min="8" max="8" width="9.28125" style="5" bestFit="1" customWidth="1"/>
    <col min="9" max="9" width="19.421875" style="5" bestFit="1" customWidth="1"/>
    <col min="10" max="10" width="13.7109375" style="5" bestFit="1" customWidth="1"/>
    <col min="11" max="11" width="9.28125" style="5" bestFit="1" customWidth="1"/>
    <col min="12" max="12" width="21.421875" style="5" bestFit="1" customWidth="1"/>
    <col min="13" max="13" width="8.7109375" style="5" bestFit="1" customWidth="1"/>
    <col min="14" max="14" width="9.28125" style="103" bestFit="1" customWidth="1"/>
    <col min="15" max="15" width="20.57421875" style="5" bestFit="1" customWidth="1"/>
    <col min="16" max="16" width="9.421875" style="5" bestFit="1" customWidth="1"/>
    <col min="17" max="17" width="9.28125" style="5" bestFit="1" customWidth="1"/>
    <col min="18" max="18" width="20.57421875" style="5" bestFit="1" customWidth="1"/>
    <col min="19" max="19" width="13.7109375" style="5" bestFit="1" customWidth="1"/>
    <col min="20" max="20" width="9.28125" style="5" bestFit="1" customWidth="1"/>
    <col min="21" max="21" width="21.421875" style="5" bestFit="1" customWidth="1"/>
    <col min="22" max="16384" width="9.140625" style="3" customWidth="1"/>
  </cols>
  <sheetData>
    <row r="1" spans="1:21" ht="21.75" thickBot="1" thickTop="1">
      <c r="A1" s="155" t="s">
        <v>40</v>
      </c>
      <c r="B1" s="156"/>
      <c r="C1" s="157"/>
      <c r="D1" s="132" t="s">
        <v>93</v>
      </c>
      <c r="E1" s="133"/>
      <c r="F1" s="134"/>
      <c r="G1" s="132" t="s">
        <v>97</v>
      </c>
      <c r="H1" s="133"/>
      <c r="I1" s="134"/>
      <c r="J1" s="132" t="s">
        <v>98</v>
      </c>
      <c r="K1" s="133"/>
      <c r="L1" s="134"/>
      <c r="M1" s="135" t="s">
        <v>113</v>
      </c>
      <c r="N1" s="136"/>
      <c r="O1" s="137"/>
      <c r="P1" s="135" t="s">
        <v>114</v>
      </c>
      <c r="Q1" s="136"/>
      <c r="R1" s="137"/>
      <c r="S1" s="135" t="s">
        <v>115</v>
      </c>
      <c r="T1" s="136"/>
      <c r="U1" s="137"/>
    </row>
    <row r="2" spans="1:21" s="4" customFormat="1" ht="15.75" customHeight="1" thickTop="1">
      <c r="A2" s="140" t="s">
        <v>46</v>
      </c>
      <c r="B2" s="141"/>
      <c r="C2" s="142"/>
      <c r="D2" s="94" t="s">
        <v>94</v>
      </c>
      <c r="E2" s="93" t="e">
        <f>(E11*E12*E14)/(((1-EXP(-E13*E12))/(E13*E12))*E16*E17*E23*E19*E20)</f>
        <v>#DIV/0!</v>
      </c>
      <c r="F2" s="92" t="s">
        <v>125</v>
      </c>
      <c r="G2" s="91"/>
      <c r="H2" s="93">
        <f>(H20*H21*H22)/(H24*H25*H29*H27*H28)</f>
        <v>839.7902893476664</v>
      </c>
      <c r="I2" s="90" t="s">
        <v>126</v>
      </c>
      <c r="J2" s="89" t="s">
        <v>99</v>
      </c>
      <c r="K2" s="93">
        <f>(K17*K18*K19)/(K21*K22*K39*K27*K28*K29*K30*K31*(K36/24)*(K37/365))</f>
        <v>494794309.8284591</v>
      </c>
      <c r="L2" s="90" t="s">
        <v>127</v>
      </c>
      <c r="M2" s="88" t="s">
        <v>94</v>
      </c>
      <c r="N2" s="87" t="e">
        <f>(N11*N12*N14)/(((1-EXP(-N13*N12))/(N13*N12))*N16*N17*N23*N19*N20*N24)</f>
        <v>#DIV/0!</v>
      </c>
      <c r="O2" s="86" t="s">
        <v>125</v>
      </c>
      <c r="P2" s="85"/>
      <c r="Q2" s="87">
        <f>(Q20*Q21*Q22)/(Q24*Q25*Q29*Q27*Q28*Q31*(1/24)*Q30)</f>
        <v>839.7902893476664</v>
      </c>
      <c r="R2" s="86" t="s">
        <v>126</v>
      </c>
      <c r="S2" s="25" t="s">
        <v>99</v>
      </c>
      <c r="T2" s="87">
        <f>(T17*T18*T19)/(T21*T22*T39*T27*T28*T29*T30*T31*(T36/24)*(T37/365))</f>
        <v>494794309.8284591</v>
      </c>
      <c r="U2" s="24" t="s">
        <v>127</v>
      </c>
    </row>
    <row r="3" spans="1:21" s="4" customFormat="1" ht="14.25">
      <c r="A3" s="143"/>
      <c r="B3" s="144"/>
      <c r="C3" s="145"/>
      <c r="D3" s="84" t="s">
        <v>95</v>
      </c>
      <c r="E3" s="83">
        <f>((E11*E12*E14)/(((1-EXP(-E13*E12))/(E13*E12))*E16*E18*E19*E20*E21*E22*E24*(1/365)))</f>
        <v>1213511.2604346226</v>
      </c>
      <c r="F3" s="82" t="s">
        <v>128</v>
      </c>
      <c r="G3" s="81" t="s">
        <v>12</v>
      </c>
      <c r="H3" s="83">
        <f>((H20*H21*H22)/(H24*H26*H38*H27*H28*(H35/24)*(H32/365)))</f>
        <v>326.04942959794414</v>
      </c>
      <c r="I3" s="80" t="s">
        <v>129</v>
      </c>
      <c r="J3" s="81" t="s">
        <v>100</v>
      </c>
      <c r="K3" s="83">
        <f>(K17*K18*K19)/(K21*K26*K39*K27*K28*K29*K30*K32*(K36/24)*(K37/365))</f>
        <v>3028718998.2532063</v>
      </c>
      <c r="L3" s="80" t="s">
        <v>128</v>
      </c>
      <c r="M3" s="79" t="s">
        <v>95</v>
      </c>
      <c r="N3" s="78">
        <f>(N11*N12*N14)/(((1-EXP(-N13*N12))/(N13*N12))*N16*N18*N19*N20*N21*N22*N27*(1/24)*N24*(1/365))</f>
        <v>5824854.05008619</v>
      </c>
      <c r="O3" s="77" t="s">
        <v>128</v>
      </c>
      <c r="P3" s="76" t="s">
        <v>12</v>
      </c>
      <c r="Q3" s="78">
        <f>(Q20*Q21*Q22)/(Q24*Q26*Q32*Q27*Q28*Q31*(1/24)*Q30*(1/365))</f>
        <v>326.0494295979442</v>
      </c>
      <c r="R3" s="77" t="s">
        <v>129</v>
      </c>
      <c r="S3" s="76" t="s">
        <v>100</v>
      </c>
      <c r="T3" s="78">
        <f>(T17*T18*T19)/(T21*T26*T39*T27*T28*T29*T30*T32*(T36/24)*(T37/365))</f>
        <v>3028718998.2532063</v>
      </c>
      <c r="U3" s="23" t="s">
        <v>128</v>
      </c>
    </row>
    <row r="4" spans="1:21" s="4" customFormat="1" ht="14.25">
      <c r="A4" s="143"/>
      <c r="B4" s="144"/>
      <c r="C4" s="145"/>
      <c r="D4" s="75" t="s">
        <v>96</v>
      </c>
      <c r="E4" s="74">
        <f>(1/((1/E3)))</f>
        <v>1213511.2604346226</v>
      </c>
      <c r="F4" s="73" t="s">
        <v>128</v>
      </c>
      <c r="G4" s="72"/>
      <c r="H4" s="83">
        <f>(1/((1/H2)+(1/H3)))</f>
        <v>234.86345539105207</v>
      </c>
      <c r="I4" s="80" t="s">
        <v>130</v>
      </c>
      <c r="J4" s="81" t="s">
        <v>101</v>
      </c>
      <c r="K4" s="83">
        <f>(K17*K18*K19)/(K21*K23*K39*K27*K28*K29*K30*K33*(K36/24)*(K37/365))</f>
        <v>2390108106.798489</v>
      </c>
      <c r="L4" s="80" t="s">
        <v>127</v>
      </c>
      <c r="M4" s="79" t="s">
        <v>96</v>
      </c>
      <c r="N4" s="78">
        <f>(1/((1/N3)))</f>
        <v>5824854.05008619</v>
      </c>
      <c r="O4" s="16" t="s">
        <v>128</v>
      </c>
      <c r="P4" s="17"/>
      <c r="Q4" s="71">
        <f>(1/((1/Q2)+(1/Q3)))</f>
        <v>234.86345539105213</v>
      </c>
      <c r="R4" s="77" t="s">
        <v>130</v>
      </c>
      <c r="S4" s="76" t="s">
        <v>101</v>
      </c>
      <c r="T4" s="78">
        <f>(T17*T18*T19)/(T21*T23*T39*T27*T28*T29*T30*T33*(T36/24)*(T37/365))</f>
        <v>2390108106.798489</v>
      </c>
      <c r="U4" s="23" t="s">
        <v>127</v>
      </c>
    </row>
    <row r="5" spans="1:21" s="4" customFormat="1" ht="15" thickBot="1">
      <c r="A5" s="146"/>
      <c r="B5" s="147"/>
      <c r="C5" s="148"/>
      <c r="D5" s="70" t="s">
        <v>94</v>
      </c>
      <c r="E5" s="110" t="e">
        <f>E2/E41</f>
        <v>#DIV/0!</v>
      </c>
      <c r="F5" s="69" t="s">
        <v>131</v>
      </c>
      <c r="G5" s="68"/>
      <c r="H5" s="110">
        <f>H20/(H25*H29*H27*H28)</f>
        <v>12.694214876033056</v>
      </c>
      <c r="I5" s="67" t="s">
        <v>126</v>
      </c>
      <c r="J5" s="81" t="s">
        <v>102</v>
      </c>
      <c r="K5" s="83">
        <f>(K17*K18*K19)/(K21*K24*K39*K27*K28*K29*K30*K34*(K36/24)*(K37/365))</f>
        <v>698446648.3462648</v>
      </c>
      <c r="L5" s="80" t="s">
        <v>127</v>
      </c>
      <c r="M5" s="66" t="s">
        <v>94</v>
      </c>
      <c r="N5" s="65" t="e">
        <f>N2/N33</f>
        <v>#DIV/0!</v>
      </c>
      <c r="O5" s="64" t="s">
        <v>131</v>
      </c>
      <c r="P5" s="63"/>
      <c r="Q5" s="78">
        <f>(Q20)/(Q25*Q29*Q27*Q28*Q31*(1/24)*Q30)</f>
        <v>12.694214876033056</v>
      </c>
      <c r="R5" s="62" t="s">
        <v>126</v>
      </c>
      <c r="S5" s="76" t="s">
        <v>102</v>
      </c>
      <c r="T5" s="78">
        <f>(T17*T18*T19)/(T21*T24*T39*T27*T28*T29*T30*T34*(T36/24)*(T37/365))</f>
        <v>698446648.3462648</v>
      </c>
      <c r="U5" s="23" t="s">
        <v>127</v>
      </c>
    </row>
    <row r="6" spans="1:21" s="4" customFormat="1" ht="15" thickTop="1">
      <c r="A6" s="5" t="s">
        <v>61</v>
      </c>
      <c r="B6" s="100">
        <v>1</v>
      </c>
      <c r="C6" s="5" t="s">
        <v>63</v>
      </c>
      <c r="D6" s="84" t="s">
        <v>95</v>
      </c>
      <c r="E6" s="83">
        <f>E3/E41</f>
        <v>44899.916636081085</v>
      </c>
      <c r="F6" s="82" t="s">
        <v>131</v>
      </c>
      <c r="G6" s="81" t="s">
        <v>13</v>
      </c>
      <c r="H6" s="83">
        <f>H20/(H26*H38*H27*H28*(H35/24)*(H32/365))</f>
        <v>4.928541770516743</v>
      </c>
      <c r="I6" s="80" t="s">
        <v>129</v>
      </c>
      <c r="J6" s="81" t="s">
        <v>103</v>
      </c>
      <c r="K6" s="83">
        <f>(K17*K18*K19)/(K21*K25*K39*K27*K28*K29*K30*K35*(K36/24)*(K37/365))</f>
        <v>417208219.82577175</v>
      </c>
      <c r="L6" s="80" t="s">
        <v>127</v>
      </c>
      <c r="M6" s="79" t="s">
        <v>95</v>
      </c>
      <c r="N6" s="78">
        <f>N3/N33</f>
        <v>215519.59985318925</v>
      </c>
      <c r="O6" s="77" t="s">
        <v>131</v>
      </c>
      <c r="P6" s="76" t="s">
        <v>13</v>
      </c>
      <c r="Q6" s="78">
        <f>(Q20)/(Q26*Q32*Q27*Q28*Q31*(1/24)*Q30*(1/365))</f>
        <v>4.928541770516744</v>
      </c>
      <c r="R6" s="77" t="s">
        <v>129</v>
      </c>
      <c r="S6" s="22" t="s">
        <v>103</v>
      </c>
      <c r="T6" s="71">
        <f>(T17*T18*T19)/(T21*T25*T39*T27*T28*T29*T30*T35*(T36/24)*(T37/365))</f>
        <v>417208219.82577175</v>
      </c>
      <c r="U6" s="23" t="s">
        <v>127</v>
      </c>
    </row>
    <row r="7" spans="1:21" s="4" customFormat="1" ht="15" thickBot="1">
      <c r="A7" s="2" t="s">
        <v>51</v>
      </c>
      <c r="B7" s="106">
        <v>0.000125</v>
      </c>
      <c r="C7" s="5" t="s">
        <v>16</v>
      </c>
      <c r="D7" s="75" t="s">
        <v>96</v>
      </c>
      <c r="E7" s="74">
        <f>(1/((1/E6)))</f>
        <v>44899.916636081085</v>
      </c>
      <c r="F7" s="73" t="s">
        <v>131</v>
      </c>
      <c r="G7" s="61"/>
      <c r="H7" s="60">
        <f>(1/((1/H5)+(1/H6)))</f>
        <v>3.550180571363265</v>
      </c>
      <c r="I7" s="80" t="s">
        <v>130</v>
      </c>
      <c r="J7" s="59" t="s">
        <v>99</v>
      </c>
      <c r="K7" s="110">
        <f>K2/K40</f>
        <v>18307389.463653006</v>
      </c>
      <c r="L7" s="58" t="s">
        <v>132</v>
      </c>
      <c r="M7" s="57" t="s">
        <v>96</v>
      </c>
      <c r="N7" s="71">
        <f>(1/((1/N6)))</f>
        <v>215519.59985318925</v>
      </c>
      <c r="O7" s="16" t="s">
        <v>131</v>
      </c>
      <c r="P7" s="63"/>
      <c r="Q7" s="78">
        <f>(1/((1/Q5)+(1/Q6)))</f>
        <v>3.550180571363265</v>
      </c>
      <c r="R7" s="77" t="s">
        <v>130</v>
      </c>
      <c r="S7" s="76" t="s">
        <v>99</v>
      </c>
      <c r="T7" s="78">
        <f>T2/T40</f>
        <v>18307389.463653006</v>
      </c>
      <c r="U7" s="21" t="s">
        <v>132</v>
      </c>
    </row>
    <row r="8" spans="1:21" s="4" customFormat="1" ht="15" thickTop="1">
      <c r="A8" s="2" t="s">
        <v>118</v>
      </c>
      <c r="B8" s="116">
        <v>0</v>
      </c>
      <c r="C8" s="2" t="s">
        <v>16</v>
      </c>
      <c r="D8" s="70" t="s">
        <v>94</v>
      </c>
      <c r="E8" s="110" t="e">
        <f>E2*E15*E42*E43</f>
        <v>#DIV/0!</v>
      </c>
      <c r="F8" s="56" t="s">
        <v>133</v>
      </c>
      <c r="G8" s="55"/>
      <c r="H8" s="93">
        <f>H2/H41</f>
        <v>31.07224070586369</v>
      </c>
      <c r="I8" s="90" t="s">
        <v>134</v>
      </c>
      <c r="J8" s="81" t="s">
        <v>100</v>
      </c>
      <c r="K8" s="83">
        <f>K3/K40</f>
        <v>112062602.93536875</v>
      </c>
      <c r="L8" s="80" t="s">
        <v>131</v>
      </c>
      <c r="M8" s="79" t="s">
        <v>94</v>
      </c>
      <c r="N8" s="78" t="e">
        <f>N2*N15*N34*N35</f>
        <v>#DIV/0!</v>
      </c>
      <c r="O8" s="54" t="s">
        <v>133</v>
      </c>
      <c r="P8" s="85"/>
      <c r="Q8" s="87">
        <f>Q2/Q33</f>
        <v>31.07224070586369</v>
      </c>
      <c r="R8" s="86" t="s">
        <v>134</v>
      </c>
      <c r="S8" s="76" t="s">
        <v>100</v>
      </c>
      <c r="T8" s="78">
        <f>T3/T40</f>
        <v>112062602.93536875</v>
      </c>
      <c r="U8" s="23" t="s">
        <v>131</v>
      </c>
    </row>
    <row r="9" spans="1:21" s="4" customFormat="1" ht="14.25">
      <c r="A9" s="2" t="s">
        <v>119</v>
      </c>
      <c r="B9" s="116">
        <v>0</v>
      </c>
      <c r="C9" s="2" t="s">
        <v>16</v>
      </c>
      <c r="D9" s="84" t="s">
        <v>95</v>
      </c>
      <c r="E9" s="83">
        <f>E3*E15*E42*E43</f>
        <v>7.902371309791393E-09</v>
      </c>
      <c r="F9" s="53" t="s">
        <v>133</v>
      </c>
      <c r="G9" s="81" t="s">
        <v>12</v>
      </c>
      <c r="H9" s="83">
        <f>H3/H41</f>
        <v>12.063828895123946</v>
      </c>
      <c r="I9" s="80" t="s">
        <v>135</v>
      </c>
      <c r="J9" s="81" t="s">
        <v>101</v>
      </c>
      <c r="K9" s="83">
        <f>K4/K40</f>
        <v>88433999.95154418</v>
      </c>
      <c r="L9" s="80" t="s">
        <v>132</v>
      </c>
      <c r="M9" s="79" t="s">
        <v>95</v>
      </c>
      <c r="N9" s="78">
        <f>N3*N15*N34*N35</f>
        <v>3.793138228699869E-08</v>
      </c>
      <c r="O9" s="52" t="s">
        <v>133</v>
      </c>
      <c r="P9" s="76" t="s">
        <v>12</v>
      </c>
      <c r="Q9" s="78">
        <f>Q3/Q33</f>
        <v>12.063828895123947</v>
      </c>
      <c r="R9" s="77" t="s">
        <v>135</v>
      </c>
      <c r="S9" s="76" t="s">
        <v>101</v>
      </c>
      <c r="T9" s="78">
        <f>T4/T40</f>
        <v>88433999.95154418</v>
      </c>
      <c r="U9" s="23" t="s">
        <v>132</v>
      </c>
    </row>
    <row r="10" spans="1:21" s="4" customFormat="1" ht="15" thickBot="1">
      <c r="A10" s="2" t="s">
        <v>48</v>
      </c>
      <c r="B10" s="105">
        <v>0.00212952</v>
      </c>
      <c r="C10" s="2" t="s">
        <v>84</v>
      </c>
      <c r="D10" s="51" t="s">
        <v>96</v>
      </c>
      <c r="E10" s="60">
        <f>(1/((1/E9)))</f>
        <v>7.902371309791393E-09</v>
      </c>
      <c r="F10" s="50" t="s">
        <v>133</v>
      </c>
      <c r="G10" s="72"/>
      <c r="H10" s="83">
        <f>(1/((1/H8)+(1/H9)))</f>
        <v>8.689947849468936</v>
      </c>
      <c r="I10" s="80" t="s">
        <v>136</v>
      </c>
      <c r="J10" s="81" t="s">
        <v>102</v>
      </c>
      <c r="K10" s="83">
        <f>K5/K40</f>
        <v>25842525.988811824</v>
      </c>
      <c r="L10" s="80" t="s">
        <v>132</v>
      </c>
      <c r="M10" s="49" t="s">
        <v>96</v>
      </c>
      <c r="N10" s="48">
        <f>(1/((1/N9)))</f>
        <v>3.793138228699869E-08</v>
      </c>
      <c r="O10" s="47" t="s">
        <v>133</v>
      </c>
      <c r="P10" s="17"/>
      <c r="Q10" s="71">
        <f>(1/((1/Q8)+(1/Q9)))</f>
        <v>8.689947849468936</v>
      </c>
      <c r="R10" s="16" t="s">
        <v>136</v>
      </c>
      <c r="S10" s="76" t="s">
        <v>102</v>
      </c>
      <c r="T10" s="78">
        <f>T5/T40</f>
        <v>25842525.988811824</v>
      </c>
      <c r="U10" s="23" t="s">
        <v>132</v>
      </c>
    </row>
    <row r="11" spans="1:21" s="4" customFormat="1" ht="15" thickTop="1">
      <c r="A11" s="2" t="s">
        <v>54</v>
      </c>
      <c r="B11" s="116">
        <v>0.000434868</v>
      </c>
      <c r="C11" s="2" t="s">
        <v>85</v>
      </c>
      <c r="D11" s="5" t="s">
        <v>61</v>
      </c>
      <c r="E11" s="103">
        <f>B6</f>
        <v>1</v>
      </c>
      <c r="F11" s="5" t="s">
        <v>63</v>
      </c>
      <c r="G11" s="68"/>
      <c r="H11" s="110">
        <f>H5/H41</f>
        <v>0.4696859504132236</v>
      </c>
      <c r="I11" s="58" t="s">
        <v>134</v>
      </c>
      <c r="J11" s="81" t="s">
        <v>103</v>
      </c>
      <c r="K11" s="83">
        <f>K6/K40</f>
        <v>15436704.13355357</v>
      </c>
      <c r="L11" s="80" t="s">
        <v>132</v>
      </c>
      <c r="M11" s="5" t="s">
        <v>61</v>
      </c>
      <c r="N11" s="103">
        <f>B6</f>
        <v>1</v>
      </c>
      <c r="O11" s="5" t="s">
        <v>63</v>
      </c>
      <c r="P11" s="63"/>
      <c r="Q11" s="78">
        <f>Q5/Q33</f>
        <v>0.4696859504132236</v>
      </c>
      <c r="R11" s="77" t="s">
        <v>134</v>
      </c>
      <c r="S11" s="22" t="s">
        <v>103</v>
      </c>
      <c r="T11" s="71">
        <f>T6/T40</f>
        <v>15436704.13355357</v>
      </c>
      <c r="U11" s="23" t="s">
        <v>132</v>
      </c>
    </row>
    <row r="12" spans="1:21" s="4" customFormat="1" ht="15.75">
      <c r="A12" s="2" t="s">
        <v>49</v>
      </c>
      <c r="B12" s="116">
        <v>0.000440848</v>
      </c>
      <c r="C12" s="2" t="s">
        <v>84</v>
      </c>
      <c r="D12" s="2" t="s">
        <v>137</v>
      </c>
      <c r="E12" s="103">
        <f>B65</f>
        <v>1</v>
      </c>
      <c r="F12" s="5" t="s">
        <v>109</v>
      </c>
      <c r="G12" s="46" t="s">
        <v>13</v>
      </c>
      <c r="H12" s="83">
        <f>H6/H41</f>
        <v>0.18235604550911969</v>
      </c>
      <c r="I12" s="80" t="s">
        <v>135</v>
      </c>
      <c r="J12" s="59" t="s">
        <v>99</v>
      </c>
      <c r="K12" s="110">
        <f>K2*K20*K41*K43</f>
        <v>0.003222094829870843</v>
      </c>
      <c r="L12" s="58" t="s">
        <v>138</v>
      </c>
      <c r="M12" s="2" t="s">
        <v>139</v>
      </c>
      <c r="N12" s="103">
        <f>B65</f>
        <v>1</v>
      </c>
      <c r="O12" s="5" t="s">
        <v>109</v>
      </c>
      <c r="P12" s="76" t="s">
        <v>13</v>
      </c>
      <c r="Q12" s="78">
        <f>Q6/Q33</f>
        <v>0.1823560455091197</v>
      </c>
      <c r="R12" s="77" t="s">
        <v>135</v>
      </c>
      <c r="S12" s="76" t="s">
        <v>99</v>
      </c>
      <c r="T12" s="78">
        <f>T2*T20*T41*T43</f>
        <v>0.003222094829870843</v>
      </c>
      <c r="U12" s="21" t="s">
        <v>138</v>
      </c>
    </row>
    <row r="13" spans="1:21" s="4" customFormat="1" ht="15" thickBot="1">
      <c r="A13" s="2" t="s">
        <v>50</v>
      </c>
      <c r="B13" s="116">
        <v>0.001257164</v>
      </c>
      <c r="C13" s="2" t="s">
        <v>84</v>
      </c>
      <c r="D13" s="2" t="s">
        <v>62</v>
      </c>
      <c r="E13" s="103">
        <f>B34</f>
        <v>0.38</v>
      </c>
      <c r="F13" s="5"/>
      <c r="G13" s="45"/>
      <c r="H13" s="60">
        <f>(1/((1/H11)+(1/H12)))</f>
        <v>0.13135668114044094</v>
      </c>
      <c r="I13" s="80" t="s">
        <v>136</v>
      </c>
      <c r="J13" s="81" t="s">
        <v>100</v>
      </c>
      <c r="K13" s="83">
        <f>K3*K20*K41*K42</f>
        <v>1.972298312966969E-05</v>
      </c>
      <c r="L13" s="80" t="s">
        <v>133</v>
      </c>
      <c r="M13" s="2" t="s">
        <v>1</v>
      </c>
      <c r="N13" s="103">
        <f>B34</f>
        <v>0.38</v>
      </c>
      <c r="O13" s="5"/>
      <c r="P13" s="63"/>
      <c r="Q13" s="48">
        <f>(1/((1/Q11)+(1/Q12)))</f>
        <v>0.13135668114044094</v>
      </c>
      <c r="R13" s="44" t="s">
        <v>136</v>
      </c>
      <c r="S13" s="76" t="s">
        <v>100</v>
      </c>
      <c r="T13" s="78">
        <f>T3*T20*T41*T42</f>
        <v>1.972298312966969E-05</v>
      </c>
      <c r="U13" s="23" t="s">
        <v>133</v>
      </c>
    </row>
    <row r="14" spans="1:21" s="4" customFormat="1" ht="15" thickTop="1">
      <c r="A14" s="2" t="s">
        <v>52</v>
      </c>
      <c r="B14" s="116">
        <v>0.00194272</v>
      </c>
      <c r="C14" s="2" t="s">
        <v>84</v>
      </c>
      <c r="D14" s="2" t="s">
        <v>0</v>
      </c>
      <c r="E14" s="43">
        <f>0.693/E15</f>
        <v>66.15535482491383</v>
      </c>
      <c r="F14" s="5"/>
      <c r="G14" s="42"/>
      <c r="H14" s="93">
        <f>H2*H23*H42*H43</f>
        <v>5.468704663198254E-12</v>
      </c>
      <c r="I14" s="90" t="s">
        <v>140</v>
      </c>
      <c r="J14" s="81" t="s">
        <v>101</v>
      </c>
      <c r="K14" s="83">
        <f>K4*K20*K41*K43</f>
        <v>0.015564356381579499</v>
      </c>
      <c r="L14" s="80" t="s">
        <v>138</v>
      </c>
      <c r="M14" s="2" t="s">
        <v>0</v>
      </c>
      <c r="N14" s="43">
        <f>0.693/N15</f>
        <v>66.15535482491383</v>
      </c>
      <c r="O14" s="5"/>
      <c r="P14" s="85"/>
      <c r="Q14" s="87">
        <f>Q2*Q23*Q34*Q35</f>
        <v>5.468704663198254E-12</v>
      </c>
      <c r="R14" s="86" t="s">
        <v>140</v>
      </c>
      <c r="S14" s="76" t="s">
        <v>101</v>
      </c>
      <c r="T14" s="78">
        <f>T4*T20*T41*T43</f>
        <v>0.015564356381579499</v>
      </c>
      <c r="U14" s="23" t="s">
        <v>138</v>
      </c>
    </row>
    <row r="15" spans="1:21" s="4" customFormat="1" ht="14.25">
      <c r="A15" s="2" t="s">
        <v>53</v>
      </c>
      <c r="B15" s="116">
        <v>3.23164</v>
      </c>
      <c r="C15" s="2" t="s">
        <v>86</v>
      </c>
      <c r="D15" s="41" t="s">
        <v>14</v>
      </c>
      <c r="E15" s="40">
        <f>B16</f>
        <v>0.0104753425</v>
      </c>
      <c r="F15" s="5" t="s">
        <v>15</v>
      </c>
      <c r="G15" s="46" t="s">
        <v>12</v>
      </c>
      <c r="H15" s="83">
        <f>H3*H23*H42*H43</f>
        <v>2.1232301191056423E-12</v>
      </c>
      <c r="I15" s="39" t="s">
        <v>141</v>
      </c>
      <c r="J15" s="81" t="s">
        <v>102</v>
      </c>
      <c r="K15" s="83">
        <f>K5*K20*K41*K43</f>
        <v>0.004548276505761221</v>
      </c>
      <c r="L15" s="80" t="s">
        <v>138</v>
      </c>
      <c r="M15" s="41" t="s">
        <v>14</v>
      </c>
      <c r="N15" s="40">
        <f>B16</f>
        <v>0.0104753425</v>
      </c>
      <c r="O15" s="5"/>
      <c r="P15" s="76" t="s">
        <v>12</v>
      </c>
      <c r="Q15" s="78">
        <f>Q3*Q23*Q34*Q35</f>
        <v>2.1232301191056427E-12</v>
      </c>
      <c r="R15" s="77" t="s">
        <v>141</v>
      </c>
      <c r="S15" s="76" t="s">
        <v>102</v>
      </c>
      <c r="T15" s="78">
        <f>T5*T20*T41*T43</f>
        <v>0.004548276505761221</v>
      </c>
      <c r="U15" s="23" t="s">
        <v>138</v>
      </c>
    </row>
    <row r="16" spans="1:21" s="4" customFormat="1" ht="15" thickBot="1">
      <c r="A16" s="41" t="s">
        <v>14</v>
      </c>
      <c r="B16" s="96">
        <v>0.0104753425</v>
      </c>
      <c r="C16" s="3" t="s">
        <v>55</v>
      </c>
      <c r="D16" s="5" t="s">
        <v>12</v>
      </c>
      <c r="E16" s="43">
        <f>(1-EXP(-E14*E12))</f>
        <v>1</v>
      </c>
      <c r="F16" s="5"/>
      <c r="G16" s="38"/>
      <c r="H16" s="83">
        <f>(1/((1/H14)+(1/H15)))</f>
        <v>1.5294281084264485E-12</v>
      </c>
      <c r="I16" s="80" t="s">
        <v>142</v>
      </c>
      <c r="J16" s="37" t="s">
        <v>103</v>
      </c>
      <c r="K16" s="60">
        <f>K6*K20*K41*K43</f>
        <v>0.0027168551080271903</v>
      </c>
      <c r="L16" s="36" t="s">
        <v>138</v>
      </c>
      <c r="M16" s="5" t="s">
        <v>12</v>
      </c>
      <c r="N16" s="43">
        <f>(1-EXP(-N14*N12))</f>
        <v>1</v>
      </c>
      <c r="O16" s="5"/>
      <c r="P16" s="17"/>
      <c r="Q16" s="71">
        <f>(1/((1/Q14)+(1/Q15)))</f>
        <v>1.529428108426449E-12</v>
      </c>
      <c r="R16" s="16" t="s">
        <v>142</v>
      </c>
      <c r="S16" s="20" t="s">
        <v>103</v>
      </c>
      <c r="T16" s="48">
        <f>T6*T20*T41*T43</f>
        <v>0.0027168551080271903</v>
      </c>
      <c r="U16" s="19" t="s">
        <v>138</v>
      </c>
    </row>
    <row r="17" spans="1:21" s="4" customFormat="1" ht="15" thickTop="1">
      <c r="A17" s="5" t="s">
        <v>43</v>
      </c>
      <c r="B17" s="111">
        <v>222.017577</v>
      </c>
      <c r="C17" s="5" t="s">
        <v>44</v>
      </c>
      <c r="D17" s="2" t="s">
        <v>118</v>
      </c>
      <c r="E17" s="40">
        <f>B8</f>
        <v>0</v>
      </c>
      <c r="F17" s="5" t="s">
        <v>16</v>
      </c>
      <c r="G17" s="35"/>
      <c r="H17" s="110">
        <f>H5*H23*H42*H43</f>
        <v>8.266458063253803E-14</v>
      </c>
      <c r="I17" s="58" t="s">
        <v>140</v>
      </c>
      <c r="J17" s="5" t="s">
        <v>61</v>
      </c>
      <c r="K17" s="103">
        <f>B6</f>
        <v>1</v>
      </c>
      <c r="L17" s="5" t="s">
        <v>63</v>
      </c>
      <c r="M17" s="2" t="s">
        <v>119</v>
      </c>
      <c r="N17" s="40">
        <f>B9</f>
        <v>0</v>
      </c>
      <c r="O17" s="5" t="s">
        <v>16</v>
      </c>
      <c r="P17" s="63"/>
      <c r="Q17" s="78">
        <f>Q5*Q23*Q34*Q35</f>
        <v>8.266458063253803E-14</v>
      </c>
      <c r="R17" s="77" t="s">
        <v>140</v>
      </c>
      <c r="S17" s="5" t="s">
        <v>61</v>
      </c>
      <c r="T17" s="103">
        <f>B6</f>
        <v>1</v>
      </c>
      <c r="U17" s="5" t="s">
        <v>63</v>
      </c>
    </row>
    <row r="18" spans="1:21" s="4" customFormat="1" ht="15.75">
      <c r="A18" s="2" t="s">
        <v>148</v>
      </c>
      <c r="B18" s="95">
        <v>2</v>
      </c>
      <c r="C18" s="5"/>
      <c r="D18" s="2" t="s">
        <v>47</v>
      </c>
      <c r="E18" s="40">
        <f>B11</f>
        <v>0.000434868</v>
      </c>
      <c r="F18" s="5" t="s">
        <v>87</v>
      </c>
      <c r="G18" s="46" t="s">
        <v>13</v>
      </c>
      <c r="H18" s="83">
        <f>H6*H23*H42*H43</f>
        <v>3.2094607076403175E-14</v>
      </c>
      <c r="I18" s="80" t="s">
        <v>141</v>
      </c>
      <c r="J18" s="2" t="s">
        <v>137</v>
      </c>
      <c r="K18" s="103">
        <f>B65</f>
        <v>1</v>
      </c>
      <c r="L18" s="5" t="s">
        <v>109</v>
      </c>
      <c r="M18" s="2" t="s">
        <v>47</v>
      </c>
      <c r="N18" s="40">
        <f>B11</f>
        <v>0.000434868</v>
      </c>
      <c r="O18" s="5" t="s">
        <v>87</v>
      </c>
      <c r="P18" s="76" t="s">
        <v>13</v>
      </c>
      <c r="Q18" s="78">
        <f>Q6*Q23*Q34*Q35</f>
        <v>3.209460707640319E-14</v>
      </c>
      <c r="R18" s="77" t="s">
        <v>141</v>
      </c>
      <c r="S18" s="2" t="s">
        <v>139</v>
      </c>
      <c r="T18" s="103">
        <f>B65</f>
        <v>1</v>
      </c>
      <c r="U18" s="5" t="s">
        <v>109</v>
      </c>
    </row>
    <row r="19" spans="1:21" s="4" customFormat="1" ht="15" thickBot="1">
      <c r="A19" s="5" t="s">
        <v>147</v>
      </c>
      <c r="B19" s="95">
        <v>2</v>
      </c>
      <c r="D19" s="5" t="s">
        <v>17</v>
      </c>
      <c r="E19" s="103">
        <f>B25</f>
        <v>1</v>
      </c>
      <c r="F19" s="5"/>
      <c r="G19" s="61"/>
      <c r="H19" s="60">
        <f>(1/((1/H17)+(1/H18)))</f>
        <v>2.3118734869977182E-14</v>
      </c>
      <c r="I19" s="36" t="s">
        <v>142</v>
      </c>
      <c r="J19" s="2" t="s">
        <v>0</v>
      </c>
      <c r="K19" s="43">
        <f>0.693/K20</f>
        <v>66.15535482491383</v>
      </c>
      <c r="L19" s="5"/>
      <c r="M19" s="5" t="s">
        <v>17</v>
      </c>
      <c r="N19" s="103">
        <f>B25</f>
        <v>1</v>
      </c>
      <c r="O19" s="5"/>
      <c r="P19" s="34"/>
      <c r="Q19" s="48">
        <f>(1/((1/Q17)+(1/Q18)))</f>
        <v>2.311873486997719E-14</v>
      </c>
      <c r="R19" s="44" t="s">
        <v>142</v>
      </c>
      <c r="S19" s="2" t="s">
        <v>0</v>
      </c>
      <c r="T19" s="43">
        <f>0.693/T20</f>
        <v>66.15535482491383</v>
      </c>
      <c r="U19" s="5"/>
    </row>
    <row r="20" spans="1:21" s="4" customFormat="1" ht="15" thickTop="1">
      <c r="A20" s="97" t="s">
        <v>120</v>
      </c>
      <c r="B20" s="101">
        <v>0.001</v>
      </c>
      <c r="C20" s="5"/>
      <c r="D20" s="5" t="s">
        <v>18</v>
      </c>
      <c r="E20" s="103">
        <f>B26</f>
        <v>1</v>
      </c>
      <c r="F20" s="5"/>
      <c r="G20" s="5" t="s">
        <v>61</v>
      </c>
      <c r="H20" s="103">
        <f>B6</f>
        <v>1</v>
      </c>
      <c r="I20" s="5" t="s">
        <v>63</v>
      </c>
      <c r="J20" s="41" t="s">
        <v>14</v>
      </c>
      <c r="K20" s="40">
        <f>B16</f>
        <v>0.0104753425</v>
      </c>
      <c r="L20" s="5" t="s">
        <v>15</v>
      </c>
      <c r="M20" s="5" t="s">
        <v>18</v>
      </c>
      <c r="N20" s="103">
        <f>B26</f>
        <v>1</v>
      </c>
      <c r="O20" s="5"/>
      <c r="P20" s="5" t="s">
        <v>61</v>
      </c>
      <c r="Q20" s="103">
        <f>B6</f>
        <v>1</v>
      </c>
      <c r="R20" s="5" t="s">
        <v>63</v>
      </c>
      <c r="S20" s="41" t="s">
        <v>14</v>
      </c>
      <c r="T20" s="40">
        <f>B16</f>
        <v>0.0104753425</v>
      </c>
      <c r="U20" s="5" t="s">
        <v>15</v>
      </c>
    </row>
    <row r="21" spans="1:21" s="4" customFormat="1" ht="15.75">
      <c r="A21" s="97" t="s">
        <v>121</v>
      </c>
      <c r="B21" s="101">
        <v>0.0008</v>
      </c>
      <c r="D21" s="5" t="s">
        <v>19</v>
      </c>
      <c r="E21" s="33">
        <f>B27</f>
        <v>1</v>
      </c>
      <c r="F21" s="5"/>
      <c r="G21" s="2" t="s">
        <v>137</v>
      </c>
      <c r="H21" s="103">
        <f>B65</f>
        <v>1</v>
      </c>
      <c r="I21" s="5" t="s">
        <v>109</v>
      </c>
      <c r="J21" s="5" t="s">
        <v>12</v>
      </c>
      <c r="K21" s="43">
        <f>(1-EXP(-K19*K18))</f>
        <v>1</v>
      </c>
      <c r="L21" s="5"/>
      <c r="M21" s="5" t="s">
        <v>19</v>
      </c>
      <c r="N21" s="33">
        <f>B27</f>
        <v>1</v>
      </c>
      <c r="O21" s="5"/>
      <c r="P21" s="2" t="s">
        <v>139</v>
      </c>
      <c r="Q21" s="103">
        <f>B65</f>
        <v>1</v>
      </c>
      <c r="R21" s="5" t="s">
        <v>109</v>
      </c>
      <c r="S21" s="5" t="s">
        <v>12</v>
      </c>
      <c r="T21" s="43">
        <f>(1-EXP(-T19*T18))</f>
        <v>1</v>
      </c>
      <c r="U21" s="5"/>
    </row>
    <row r="22" spans="1:21" s="4" customFormat="1" ht="14.25">
      <c r="A22" s="97" t="s">
        <v>122</v>
      </c>
      <c r="B22" s="101">
        <v>0.001</v>
      </c>
      <c r="D22" s="5" t="s">
        <v>20</v>
      </c>
      <c r="E22" s="33">
        <f>B28</f>
        <v>1</v>
      </c>
      <c r="F22" s="5"/>
      <c r="G22" s="2" t="s">
        <v>0</v>
      </c>
      <c r="H22" s="43">
        <f>0.693/H23</f>
        <v>66.15535482491383</v>
      </c>
      <c r="I22" s="5"/>
      <c r="J22" s="2" t="s">
        <v>48</v>
      </c>
      <c r="K22" s="40">
        <f>B10</f>
        <v>0.00212952</v>
      </c>
      <c r="L22" s="2" t="s">
        <v>84</v>
      </c>
      <c r="M22" s="5" t="s">
        <v>20</v>
      </c>
      <c r="N22" s="33">
        <f>B28</f>
        <v>1</v>
      </c>
      <c r="O22" s="5"/>
      <c r="P22" s="2" t="s">
        <v>0</v>
      </c>
      <c r="Q22" s="43">
        <f>0.693/Q23</f>
        <v>66.15535482491383</v>
      </c>
      <c r="R22" s="5"/>
      <c r="S22" s="2" t="s">
        <v>48</v>
      </c>
      <c r="T22" s="40">
        <f>B10</f>
        <v>0.00212952</v>
      </c>
      <c r="U22" s="2" t="s">
        <v>84</v>
      </c>
    </row>
    <row r="23" spans="1:21" s="4" customFormat="1" ht="14.25">
      <c r="A23" s="97" t="s">
        <v>123</v>
      </c>
      <c r="B23" s="101">
        <v>0.0012</v>
      </c>
      <c r="D23" s="5" t="s">
        <v>104</v>
      </c>
      <c r="E23" s="32">
        <f>(((E27*E25*E30)+(E28*E25*E32))*E34*E39*E35*E37)+(((E27*E26*E31)+(E28*E26*E33))*E34*E40*E36*E38)</f>
        <v>56595</v>
      </c>
      <c r="F23" s="5" t="s">
        <v>21</v>
      </c>
      <c r="G23" s="41" t="s">
        <v>14</v>
      </c>
      <c r="H23" s="40">
        <f>B16</f>
        <v>0.0104753425</v>
      </c>
      <c r="I23" s="5" t="s">
        <v>15</v>
      </c>
      <c r="J23" s="2" t="s">
        <v>49</v>
      </c>
      <c r="K23" s="40">
        <f>B12</f>
        <v>0.000440848</v>
      </c>
      <c r="L23" s="2" t="s">
        <v>84</v>
      </c>
      <c r="M23" s="5" t="s">
        <v>117</v>
      </c>
      <c r="N23" s="31">
        <f>((N25*N28)+(N26*N29))*N30*N31*N32</f>
        <v>1077.9999999999998</v>
      </c>
      <c r="O23" s="5" t="s">
        <v>21</v>
      </c>
      <c r="P23" s="41" t="s">
        <v>14</v>
      </c>
      <c r="Q23" s="40">
        <f>B16</f>
        <v>0.0104753425</v>
      </c>
      <c r="R23" s="5" t="s">
        <v>15</v>
      </c>
      <c r="S23" s="2" t="s">
        <v>49</v>
      </c>
      <c r="T23" s="40">
        <f>B12</f>
        <v>0.000440848</v>
      </c>
      <c r="U23" s="2" t="s">
        <v>84</v>
      </c>
    </row>
    <row r="24" spans="1:21" s="4" customFormat="1" ht="14.25">
      <c r="A24" s="97" t="s">
        <v>124</v>
      </c>
      <c r="B24" s="102">
        <v>0.0013</v>
      </c>
      <c r="D24" s="5" t="s">
        <v>69</v>
      </c>
      <c r="E24" s="33">
        <f>B36</f>
        <v>55</v>
      </c>
      <c r="F24" s="5" t="s">
        <v>88</v>
      </c>
      <c r="G24" s="5" t="s">
        <v>12</v>
      </c>
      <c r="H24" s="43">
        <f>(1-EXP(-H22*H21))</f>
        <v>1</v>
      </c>
      <c r="I24" s="5"/>
      <c r="J24" s="2" t="s">
        <v>50</v>
      </c>
      <c r="K24" s="40">
        <f>B13</f>
        <v>0.001257164</v>
      </c>
      <c r="L24" s="2" t="s">
        <v>84</v>
      </c>
      <c r="M24" s="5" t="s">
        <v>25</v>
      </c>
      <c r="N24" s="33">
        <f>B56</f>
        <v>55</v>
      </c>
      <c r="O24" s="5" t="s">
        <v>88</v>
      </c>
      <c r="P24" s="5" t="s">
        <v>12</v>
      </c>
      <c r="Q24" s="43">
        <f>(1-EXP(-Q22*Q21))</f>
        <v>1</v>
      </c>
      <c r="R24" s="5"/>
      <c r="S24" s="2" t="s">
        <v>50</v>
      </c>
      <c r="T24" s="40">
        <f>B13</f>
        <v>0.001257164</v>
      </c>
      <c r="U24" s="2" t="s">
        <v>84</v>
      </c>
    </row>
    <row r="25" spans="1:21" s="4" customFormat="1" ht="14.25">
      <c r="A25" s="5" t="s">
        <v>17</v>
      </c>
      <c r="B25" s="100">
        <v>1</v>
      </c>
      <c r="D25" s="5" t="s">
        <v>70</v>
      </c>
      <c r="E25" s="33">
        <f>B37</f>
        <v>55</v>
      </c>
      <c r="F25" s="5" t="s">
        <v>88</v>
      </c>
      <c r="G25" s="2" t="s">
        <v>51</v>
      </c>
      <c r="H25" s="40">
        <f>B7</f>
        <v>0.000125</v>
      </c>
      <c r="I25" s="5" t="s">
        <v>16</v>
      </c>
      <c r="J25" s="2" t="s">
        <v>52</v>
      </c>
      <c r="K25" s="40">
        <f>B14</f>
        <v>0.00194272</v>
      </c>
      <c r="L25" s="2" t="s">
        <v>84</v>
      </c>
      <c r="M25" s="5" t="s">
        <v>2</v>
      </c>
      <c r="N25" s="103">
        <f>B31</f>
        <v>0.7</v>
      </c>
      <c r="O25" s="5"/>
      <c r="P25" s="2" t="s">
        <v>51</v>
      </c>
      <c r="Q25" s="40">
        <f>B7</f>
        <v>0.000125</v>
      </c>
      <c r="R25" s="5" t="s">
        <v>16</v>
      </c>
      <c r="S25" s="2" t="s">
        <v>52</v>
      </c>
      <c r="T25" s="40">
        <f>B14</f>
        <v>0.00194272</v>
      </c>
      <c r="U25" s="2" t="s">
        <v>84</v>
      </c>
    </row>
    <row r="26" spans="1:21" s="4" customFormat="1" ht="14.25">
      <c r="A26" s="5" t="s">
        <v>18</v>
      </c>
      <c r="B26" s="100">
        <v>1</v>
      </c>
      <c r="D26" s="5" t="s">
        <v>71</v>
      </c>
      <c r="E26" s="33">
        <f>B38</f>
        <v>55</v>
      </c>
      <c r="F26" s="5" t="s">
        <v>88</v>
      </c>
      <c r="G26" s="2" t="s">
        <v>53</v>
      </c>
      <c r="H26" s="40">
        <f>B15</f>
        <v>3.23164</v>
      </c>
      <c r="I26" s="5" t="s">
        <v>89</v>
      </c>
      <c r="J26" s="2" t="s">
        <v>54</v>
      </c>
      <c r="K26" s="40">
        <f>B11</f>
        <v>0.000434868</v>
      </c>
      <c r="L26" s="2" t="s">
        <v>90</v>
      </c>
      <c r="M26" s="5" t="s">
        <v>3</v>
      </c>
      <c r="N26" s="103">
        <f>B32</f>
        <v>0.3</v>
      </c>
      <c r="O26" s="5"/>
      <c r="P26" s="2" t="s">
        <v>53</v>
      </c>
      <c r="Q26" s="40">
        <f>B15</f>
        <v>3.23164</v>
      </c>
      <c r="R26" s="5" t="s">
        <v>91</v>
      </c>
      <c r="S26" s="2" t="s">
        <v>54</v>
      </c>
      <c r="T26" s="40">
        <f>B11</f>
        <v>0.000434868</v>
      </c>
      <c r="U26" s="2" t="s">
        <v>90</v>
      </c>
    </row>
    <row r="27" spans="1:21" s="4" customFormat="1" ht="14.25">
      <c r="A27" s="5" t="s">
        <v>19</v>
      </c>
      <c r="B27" s="100">
        <v>1</v>
      </c>
      <c r="D27" s="5" t="s">
        <v>110</v>
      </c>
      <c r="E27" s="103">
        <f>B31</f>
        <v>0.7</v>
      </c>
      <c r="F27" s="5"/>
      <c r="G27" s="5" t="s">
        <v>17</v>
      </c>
      <c r="H27" s="103">
        <f>B25</f>
        <v>1</v>
      </c>
      <c r="I27" s="5"/>
      <c r="J27" s="5" t="s">
        <v>17</v>
      </c>
      <c r="K27" s="103">
        <f>B25</f>
        <v>1</v>
      </c>
      <c r="L27" s="5"/>
      <c r="M27" s="5" t="s">
        <v>26</v>
      </c>
      <c r="N27" s="103">
        <f>B57</f>
        <v>5</v>
      </c>
      <c r="O27" s="5" t="s">
        <v>92</v>
      </c>
      <c r="P27" s="5" t="s">
        <v>17</v>
      </c>
      <c r="Q27" s="103">
        <f>B25</f>
        <v>1</v>
      </c>
      <c r="R27" s="5"/>
      <c r="S27" s="5" t="s">
        <v>17</v>
      </c>
      <c r="T27" s="103">
        <f>B25</f>
        <v>1</v>
      </c>
      <c r="U27" s="5"/>
    </row>
    <row r="28" spans="1:21" s="4" customFormat="1" ht="14.25">
      <c r="A28" s="5" t="s">
        <v>20</v>
      </c>
      <c r="B28" s="100">
        <v>1</v>
      </c>
      <c r="D28" s="5" t="s">
        <v>111</v>
      </c>
      <c r="E28" s="103">
        <f>B32</f>
        <v>0.3</v>
      </c>
      <c r="F28" s="5"/>
      <c r="G28" s="5" t="s">
        <v>18</v>
      </c>
      <c r="H28" s="103">
        <f>B26</f>
        <v>1</v>
      </c>
      <c r="I28" s="5"/>
      <c r="J28" s="5" t="s">
        <v>18</v>
      </c>
      <c r="K28" s="103">
        <f>B26</f>
        <v>1</v>
      </c>
      <c r="L28" s="5"/>
      <c r="M28" s="5" t="s">
        <v>28</v>
      </c>
      <c r="N28" s="103">
        <f>B58</f>
        <v>5</v>
      </c>
      <c r="O28" s="5" t="s">
        <v>92</v>
      </c>
      <c r="P28" s="5" t="s">
        <v>18</v>
      </c>
      <c r="Q28" s="103">
        <f>B26</f>
        <v>1</v>
      </c>
      <c r="R28" s="5"/>
      <c r="S28" s="5" t="s">
        <v>18</v>
      </c>
      <c r="T28" s="103">
        <f>B26</f>
        <v>1</v>
      </c>
      <c r="U28" s="5"/>
    </row>
    <row r="29" spans="1:21" s="4" customFormat="1" ht="14.25">
      <c r="A29" s="2" t="s">
        <v>56</v>
      </c>
      <c r="B29" s="99">
        <v>0.25</v>
      </c>
      <c r="D29" s="5" t="s">
        <v>72</v>
      </c>
      <c r="E29" s="103">
        <f>B39</f>
        <v>5</v>
      </c>
      <c r="F29" s="5" t="s">
        <v>92</v>
      </c>
      <c r="G29" s="5" t="s">
        <v>105</v>
      </c>
      <c r="H29" s="121">
        <f>(H30*(H36/24)*H33*H39)+(H31*(H37/24)*H34*H40)</f>
        <v>630.2083333333334</v>
      </c>
      <c r="I29" s="5" t="s">
        <v>22</v>
      </c>
      <c r="J29" s="5" t="s">
        <v>19</v>
      </c>
      <c r="K29" s="33">
        <f>B27</f>
        <v>1</v>
      </c>
      <c r="L29" s="5"/>
      <c r="M29" s="5" t="s">
        <v>30</v>
      </c>
      <c r="N29" s="103">
        <f>B59</f>
        <v>7</v>
      </c>
      <c r="O29" s="5" t="s">
        <v>92</v>
      </c>
      <c r="P29" s="5" t="s">
        <v>23</v>
      </c>
      <c r="Q29" s="103">
        <f>B62</f>
        <v>55</v>
      </c>
      <c r="R29" s="5" t="s">
        <v>24</v>
      </c>
      <c r="S29" s="5" t="s">
        <v>19</v>
      </c>
      <c r="T29" s="33">
        <f>B27</f>
        <v>1</v>
      </c>
      <c r="U29" s="5"/>
    </row>
    <row r="30" spans="1:21" s="4" customFormat="1" ht="14.25">
      <c r="A30" s="2" t="s">
        <v>57</v>
      </c>
      <c r="B30" s="99">
        <v>0.75</v>
      </c>
      <c r="D30" s="5" t="s">
        <v>5</v>
      </c>
      <c r="E30" s="103">
        <f>B40</f>
        <v>5</v>
      </c>
      <c r="F30" s="5" t="s">
        <v>92</v>
      </c>
      <c r="G30" s="5" t="s">
        <v>80</v>
      </c>
      <c r="H30" s="103">
        <f>B51</f>
        <v>55</v>
      </c>
      <c r="I30" s="5" t="s">
        <v>24</v>
      </c>
      <c r="J30" s="5" t="s">
        <v>20</v>
      </c>
      <c r="K30" s="33">
        <f>B28</f>
        <v>1</v>
      </c>
      <c r="L30" s="5"/>
      <c r="M30" s="5" t="s">
        <v>4</v>
      </c>
      <c r="N30" s="103">
        <f>B33</f>
        <v>0.7</v>
      </c>
      <c r="O30" s="5"/>
      <c r="P30" s="5" t="s">
        <v>25</v>
      </c>
      <c r="Q30" s="33">
        <f>B56</f>
        <v>55</v>
      </c>
      <c r="R30" s="5" t="s">
        <v>88</v>
      </c>
      <c r="S30" s="5" t="s">
        <v>20</v>
      </c>
      <c r="T30" s="33">
        <f>B28</f>
        <v>1</v>
      </c>
      <c r="U30" s="5"/>
    </row>
    <row r="31" spans="1:21" s="4" customFormat="1" ht="14.25">
      <c r="A31" s="5" t="s">
        <v>2</v>
      </c>
      <c r="B31" s="100">
        <v>0.7</v>
      </c>
      <c r="D31" s="5" t="s">
        <v>7</v>
      </c>
      <c r="E31" s="103">
        <f>B41</f>
        <v>5</v>
      </c>
      <c r="F31" s="5" t="s">
        <v>92</v>
      </c>
      <c r="G31" s="5" t="s">
        <v>81</v>
      </c>
      <c r="H31" s="103">
        <f>B52</f>
        <v>55</v>
      </c>
      <c r="I31" s="5" t="s">
        <v>24</v>
      </c>
      <c r="J31" s="5" t="s">
        <v>120</v>
      </c>
      <c r="K31" s="40">
        <f>B20</f>
        <v>0.001</v>
      </c>
      <c r="L31" s="5"/>
      <c r="M31" s="5" t="s">
        <v>32</v>
      </c>
      <c r="N31" s="103">
        <f>B61</f>
        <v>55</v>
      </c>
      <c r="O31" s="5" t="s">
        <v>33</v>
      </c>
      <c r="P31" s="5" t="s">
        <v>26</v>
      </c>
      <c r="Q31" s="103">
        <f>B57</f>
        <v>5</v>
      </c>
      <c r="R31" s="5" t="s">
        <v>92</v>
      </c>
      <c r="S31" s="5" t="s">
        <v>120</v>
      </c>
      <c r="T31" s="40">
        <f>B20</f>
        <v>0.001</v>
      </c>
      <c r="U31" s="5"/>
    </row>
    <row r="32" spans="1:21" s="4" customFormat="1" ht="14.25">
      <c r="A32" s="5" t="s">
        <v>3</v>
      </c>
      <c r="B32" s="100">
        <v>0.3</v>
      </c>
      <c r="D32" s="5" t="s">
        <v>6</v>
      </c>
      <c r="E32" s="103">
        <f>B42</f>
        <v>7</v>
      </c>
      <c r="F32" s="5" t="s">
        <v>92</v>
      </c>
      <c r="G32" s="5" t="s">
        <v>69</v>
      </c>
      <c r="H32" s="33">
        <f>B36</f>
        <v>55</v>
      </c>
      <c r="I32" s="5" t="s">
        <v>88</v>
      </c>
      <c r="J32" s="5" t="s">
        <v>121</v>
      </c>
      <c r="K32" s="40">
        <f>B21</f>
        <v>0.0008</v>
      </c>
      <c r="L32" s="5"/>
      <c r="M32" s="5" t="s">
        <v>36</v>
      </c>
      <c r="N32" s="103">
        <f>B63</f>
        <v>5</v>
      </c>
      <c r="O32" s="5" t="s">
        <v>112</v>
      </c>
      <c r="P32" s="2" t="s">
        <v>29</v>
      </c>
      <c r="Q32" s="28">
        <f>B19</f>
        <v>2</v>
      </c>
      <c r="R32" s="5"/>
      <c r="S32" s="5" t="s">
        <v>121</v>
      </c>
      <c r="T32" s="29">
        <f>B21</f>
        <v>0.0008</v>
      </c>
      <c r="U32" s="5"/>
    </row>
    <row r="33" spans="1:21" s="4" customFormat="1" ht="14.25">
      <c r="A33" s="5" t="s">
        <v>4</v>
      </c>
      <c r="B33" s="100">
        <v>0.7</v>
      </c>
      <c r="D33" s="5" t="s">
        <v>8</v>
      </c>
      <c r="E33" s="103">
        <f>B43</f>
        <v>7</v>
      </c>
      <c r="F33" s="5" t="s">
        <v>92</v>
      </c>
      <c r="G33" s="5" t="s">
        <v>70</v>
      </c>
      <c r="H33" s="33">
        <f>B37</f>
        <v>55</v>
      </c>
      <c r="I33" s="5" t="s">
        <v>88</v>
      </c>
      <c r="J33" s="5" t="s">
        <v>122</v>
      </c>
      <c r="K33" s="40">
        <f>B22</f>
        <v>0.001</v>
      </c>
      <c r="L33" s="5"/>
      <c r="M33" s="5" t="s">
        <v>41</v>
      </c>
      <c r="N33" s="27">
        <v>27.027027027027</v>
      </c>
      <c r="O33" s="5" t="s">
        <v>42</v>
      </c>
      <c r="P33" s="5" t="s">
        <v>41</v>
      </c>
      <c r="Q33" s="27">
        <v>27.027027027027</v>
      </c>
      <c r="R33" s="5" t="s">
        <v>42</v>
      </c>
      <c r="S33" s="5" t="s">
        <v>122</v>
      </c>
      <c r="T33" s="29">
        <f>B22</f>
        <v>0.001</v>
      </c>
      <c r="U33" s="5"/>
    </row>
    <row r="34" spans="1:21" s="4" customFormat="1" ht="14.25">
      <c r="A34" s="2" t="s">
        <v>1</v>
      </c>
      <c r="B34" s="100">
        <v>0.38</v>
      </c>
      <c r="C34" s="5"/>
      <c r="D34" s="5" t="s">
        <v>4</v>
      </c>
      <c r="E34" s="103">
        <f>B33</f>
        <v>0.7</v>
      </c>
      <c r="F34" s="5"/>
      <c r="G34" s="5" t="s">
        <v>71</v>
      </c>
      <c r="H34" s="33">
        <f>B38</f>
        <v>55</v>
      </c>
      <c r="I34" s="5" t="s">
        <v>88</v>
      </c>
      <c r="J34" s="5" t="s">
        <v>123</v>
      </c>
      <c r="K34" s="40">
        <f>B23</f>
        <v>0.0012</v>
      </c>
      <c r="L34" s="5"/>
      <c r="M34" s="5" t="s">
        <v>43</v>
      </c>
      <c r="N34" s="103">
        <f>B17</f>
        <v>222.017577</v>
      </c>
      <c r="O34" s="5" t="s">
        <v>44</v>
      </c>
      <c r="P34" s="5" t="s">
        <v>43</v>
      </c>
      <c r="Q34" s="103">
        <f>B17</f>
        <v>222.017577</v>
      </c>
      <c r="R34" s="5" t="s">
        <v>44</v>
      </c>
      <c r="S34" s="5" t="s">
        <v>123</v>
      </c>
      <c r="T34" s="29">
        <f>B23</f>
        <v>0.0012</v>
      </c>
      <c r="U34" s="5"/>
    </row>
    <row r="35" spans="1:20" ht="12.75">
      <c r="A35" s="131" t="s">
        <v>11</v>
      </c>
      <c r="B35" s="131"/>
      <c r="C35" s="131"/>
      <c r="D35" s="5" t="s">
        <v>106</v>
      </c>
      <c r="E35" s="103">
        <f>B49</f>
        <v>15</v>
      </c>
      <c r="F35" s="5" t="s">
        <v>33</v>
      </c>
      <c r="G35" s="5" t="s">
        <v>72</v>
      </c>
      <c r="H35" s="103">
        <f>B39</f>
        <v>5</v>
      </c>
      <c r="I35" s="5" t="s">
        <v>92</v>
      </c>
      <c r="J35" s="5" t="s">
        <v>124</v>
      </c>
      <c r="K35" s="40">
        <f>B24</f>
        <v>0.0013</v>
      </c>
      <c r="M35" s="5" t="s">
        <v>45</v>
      </c>
      <c r="N35" s="103">
        <f>2.8*(10^(-15))</f>
        <v>2.8E-15</v>
      </c>
      <c r="P35" s="5" t="s">
        <v>45</v>
      </c>
      <c r="Q35" s="103">
        <f>2.8*(10^(-15))</f>
        <v>2.8E-15</v>
      </c>
      <c r="S35" s="5" t="s">
        <v>124</v>
      </c>
      <c r="T35" s="29">
        <f>B24</f>
        <v>0.0013</v>
      </c>
    </row>
    <row r="36" spans="1:21" ht="12.75">
      <c r="A36" s="5" t="s">
        <v>69</v>
      </c>
      <c r="B36" s="99">
        <v>55</v>
      </c>
      <c r="C36" s="5" t="s">
        <v>88</v>
      </c>
      <c r="D36" s="5" t="s">
        <v>79</v>
      </c>
      <c r="E36" s="103">
        <f>B50</f>
        <v>55</v>
      </c>
      <c r="F36" s="5" t="s">
        <v>33</v>
      </c>
      <c r="G36" s="5" t="s">
        <v>73</v>
      </c>
      <c r="H36" s="103">
        <f>B44</f>
        <v>5</v>
      </c>
      <c r="I36" s="5" t="s">
        <v>92</v>
      </c>
      <c r="J36" s="5" t="s">
        <v>72</v>
      </c>
      <c r="K36" s="103">
        <f>B39</f>
        <v>5</v>
      </c>
      <c r="L36" s="5" t="s">
        <v>92</v>
      </c>
      <c r="S36" s="5" t="s">
        <v>26</v>
      </c>
      <c r="T36" s="103">
        <f>B57</f>
        <v>5</v>
      </c>
      <c r="U36" s="5" t="s">
        <v>92</v>
      </c>
    </row>
    <row r="37" spans="1:21" ht="12.75">
      <c r="A37" s="5" t="s">
        <v>70</v>
      </c>
      <c r="B37" s="99">
        <v>55</v>
      </c>
      <c r="C37" s="5" t="s">
        <v>88</v>
      </c>
      <c r="D37" s="5" t="s">
        <v>82</v>
      </c>
      <c r="E37" s="103">
        <f>B53</f>
        <v>15</v>
      </c>
      <c r="F37" s="5" t="s">
        <v>112</v>
      </c>
      <c r="G37" s="5" t="s">
        <v>74</v>
      </c>
      <c r="H37" s="103">
        <f>B45</f>
        <v>5</v>
      </c>
      <c r="I37" s="5" t="s">
        <v>92</v>
      </c>
      <c r="J37" s="5" t="s">
        <v>69</v>
      </c>
      <c r="K37" s="33">
        <f>B36</f>
        <v>55</v>
      </c>
      <c r="L37" s="5" t="s">
        <v>88</v>
      </c>
      <c r="S37" s="5" t="s">
        <v>25</v>
      </c>
      <c r="T37" s="33">
        <f>B56</f>
        <v>55</v>
      </c>
      <c r="U37" s="5" t="s">
        <v>88</v>
      </c>
    </row>
    <row r="38" spans="1:21" ht="12.75">
      <c r="A38" s="5" t="s">
        <v>71</v>
      </c>
      <c r="B38" s="99">
        <v>55</v>
      </c>
      <c r="C38" s="5" t="s">
        <v>88</v>
      </c>
      <c r="D38" s="5" t="s">
        <v>83</v>
      </c>
      <c r="E38" s="103">
        <f>B54</f>
        <v>5</v>
      </c>
      <c r="F38" s="5" t="s">
        <v>112</v>
      </c>
      <c r="G38" s="5" t="s">
        <v>59</v>
      </c>
      <c r="H38" s="28">
        <f>B19</f>
        <v>2</v>
      </c>
      <c r="J38" s="5" t="s">
        <v>75</v>
      </c>
      <c r="K38" s="103">
        <f>B46</f>
        <v>20</v>
      </c>
      <c r="L38" s="5" t="s">
        <v>15</v>
      </c>
      <c r="S38" s="5" t="s">
        <v>27</v>
      </c>
      <c r="T38" s="103">
        <f>B60</f>
        <v>20</v>
      </c>
      <c r="U38" s="5" t="s">
        <v>15</v>
      </c>
    </row>
    <row r="39" spans="1:20" ht="12.75">
      <c r="A39" s="5" t="s">
        <v>72</v>
      </c>
      <c r="B39" s="100">
        <v>5</v>
      </c>
      <c r="C39" s="5" t="s">
        <v>92</v>
      </c>
      <c r="D39" s="5" t="s">
        <v>107</v>
      </c>
      <c r="E39" s="40">
        <f>B29</f>
        <v>0.25</v>
      </c>
      <c r="G39" s="5" t="s">
        <v>107</v>
      </c>
      <c r="H39" s="40">
        <f>B29</f>
        <v>0.25</v>
      </c>
      <c r="J39" s="2" t="s">
        <v>148</v>
      </c>
      <c r="K39" s="28">
        <f>B18</f>
        <v>2</v>
      </c>
      <c r="S39" s="2" t="s">
        <v>31</v>
      </c>
      <c r="T39" s="28">
        <f>B18</f>
        <v>2</v>
      </c>
    </row>
    <row r="40" spans="1:21" ht="12.75">
      <c r="A40" s="5" t="s">
        <v>5</v>
      </c>
      <c r="B40" s="100">
        <v>5</v>
      </c>
      <c r="C40" s="5" t="s">
        <v>92</v>
      </c>
      <c r="D40" s="5" t="s">
        <v>108</v>
      </c>
      <c r="E40" s="40">
        <f>B30</f>
        <v>0.75</v>
      </c>
      <c r="G40" s="5" t="s">
        <v>108</v>
      </c>
      <c r="H40" s="40">
        <f>B30</f>
        <v>0.75</v>
      </c>
      <c r="J40" s="5" t="s">
        <v>41</v>
      </c>
      <c r="K40" s="27">
        <v>27.027027027027</v>
      </c>
      <c r="L40" s="5" t="s">
        <v>42</v>
      </c>
      <c r="S40" s="5" t="s">
        <v>41</v>
      </c>
      <c r="T40" s="27">
        <v>27.027027027027</v>
      </c>
      <c r="U40" s="5" t="s">
        <v>42</v>
      </c>
    </row>
    <row r="41" spans="1:21" ht="12.75">
      <c r="A41" s="5" t="s">
        <v>7</v>
      </c>
      <c r="B41" s="100">
        <v>5</v>
      </c>
      <c r="C41" s="5" t="s">
        <v>92</v>
      </c>
      <c r="D41" s="5" t="s">
        <v>41</v>
      </c>
      <c r="E41" s="27">
        <v>27.027027027027</v>
      </c>
      <c r="F41" s="5" t="s">
        <v>42</v>
      </c>
      <c r="G41" s="5" t="s">
        <v>41</v>
      </c>
      <c r="H41" s="27">
        <v>27.027027027027</v>
      </c>
      <c r="I41" s="5" t="s">
        <v>42</v>
      </c>
      <c r="J41" s="5" t="s">
        <v>43</v>
      </c>
      <c r="K41" s="103">
        <f>B17</f>
        <v>222.017577</v>
      </c>
      <c r="L41" s="5" t="s">
        <v>44</v>
      </c>
      <c r="S41" s="5" t="s">
        <v>43</v>
      </c>
      <c r="T41" s="103">
        <f>B17</f>
        <v>222.017577</v>
      </c>
      <c r="U41" s="5" t="s">
        <v>44</v>
      </c>
    </row>
    <row r="42" spans="1:20" ht="12.75">
      <c r="A42" s="5" t="s">
        <v>6</v>
      </c>
      <c r="B42" s="100">
        <v>7</v>
      </c>
      <c r="C42" s="5" t="s">
        <v>92</v>
      </c>
      <c r="D42" s="5" t="s">
        <v>43</v>
      </c>
      <c r="E42" s="103">
        <f>B17</f>
        <v>222.017577</v>
      </c>
      <c r="F42" s="5" t="s">
        <v>44</v>
      </c>
      <c r="G42" s="5" t="s">
        <v>43</v>
      </c>
      <c r="H42" s="103">
        <f>B17</f>
        <v>222.017577</v>
      </c>
      <c r="I42" s="5" t="s">
        <v>44</v>
      </c>
      <c r="J42" s="5" t="s">
        <v>45</v>
      </c>
      <c r="K42" s="103">
        <f>2.8*(10^(-15))</f>
        <v>2.8E-15</v>
      </c>
      <c r="S42" s="5" t="s">
        <v>45</v>
      </c>
      <c r="T42" s="103">
        <f>2.8*(10^(-15))</f>
        <v>2.8E-15</v>
      </c>
    </row>
    <row r="43" spans="1:20" ht="12.75">
      <c r="A43" s="5" t="s">
        <v>8</v>
      </c>
      <c r="B43" s="100">
        <v>7</v>
      </c>
      <c r="C43" s="5" t="s">
        <v>92</v>
      </c>
      <c r="D43" s="5" t="s">
        <v>45</v>
      </c>
      <c r="E43" s="103">
        <f>2.8*(10^(-15))</f>
        <v>2.8E-15</v>
      </c>
      <c r="G43" s="5" t="s">
        <v>45</v>
      </c>
      <c r="H43" s="103">
        <f>2.8*(10^(-15))</f>
        <v>2.8E-15</v>
      </c>
      <c r="J43" s="5" t="s">
        <v>45</v>
      </c>
      <c r="K43" s="103">
        <f>2.8*(10^(-12))</f>
        <v>2.7999999999999998E-12</v>
      </c>
      <c r="S43" s="5" t="s">
        <v>45</v>
      </c>
      <c r="T43" s="103">
        <f>2.8*(10^(-12))</f>
        <v>2.7999999999999998E-12</v>
      </c>
    </row>
    <row r="44" spans="1:3" ht="12.75">
      <c r="A44" s="5" t="s">
        <v>73</v>
      </c>
      <c r="B44" s="100">
        <v>5</v>
      </c>
      <c r="C44" s="5" t="s">
        <v>92</v>
      </c>
    </row>
    <row r="45" spans="1:22" ht="14.25">
      <c r="A45" s="5" t="s">
        <v>74</v>
      </c>
      <c r="B45" s="100">
        <v>5</v>
      </c>
      <c r="C45" s="5" t="s">
        <v>92</v>
      </c>
      <c r="L45" s="120" t="s">
        <v>145</v>
      </c>
      <c r="U45" s="120" t="s">
        <v>145</v>
      </c>
      <c r="V45" s="4"/>
    </row>
    <row r="46" spans="1:22" ht="14.25">
      <c r="A46" s="5" t="s">
        <v>75</v>
      </c>
      <c r="B46" s="100">
        <v>20</v>
      </c>
      <c r="C46" s="5" t="s">
        <v>15</v>
      </c>
      <c r="L46" s="120" t="s">
        <v>143</v>
      </c>
      <c r="U46" s="120" t="s">
        <v>143</v>
      </c>
      <c r="V46" s="4"/>
    </row>
    <row r="47" spans="1:21" ht="12.75">
      <c r="A47" s="5" t="s">
        <v>76</v>
      </c>
      <c r="B47" s="100">
        <v>5</v>
      </c>
      <c r="C47" s="5" t="s">
        <v>15</v>
      </c>
      <c r="L47" s="120" t="s">
        <v>144</v>
      </c>
      <c r="U47" s="120" t="s">
        <v>144</v>
      </c>
    </row>
    <row r="48" spans="1:3" ht="12.75">
      <c r="A48" s="5" t="s">
        <v>77</v>
      </c>
      <c r="B48" s="100">
        <v>15</v>
      </c>
      <c r="C48" s="5" t="s">
        <v>15</v>
      </c>
    </row>
    <row r="49" spans="1:3" ht="12.75">
      <c r="A49" s="5" t="s">
        <v>78</v>
      </c>
      <c r="B49" s="100">
        <v>15</v>
      </c>
      <c r="C49" s="5" t="s">
        <v>33</v>
      </c>
    </row>
    <row r="50" spans="1:3" ht="12.75">
      <c r="A50" s="5" t="s">
        <v>79</v>
      </c>
      <c r="B50" s="100">
        <v>55</v>
      </c>
      <c r="C50" s="5" t="s">
        <v>33</v>
      </c>
    </row>
    <row r="51" spans="1:3" ht="12.75">
      <c r="A51" s="5" t="s">
        <v>80</v>
      </c>
      <c r="B51" s="100">
        <v>55</v>
      </c>
      <c r="C51" s="5" t="s">
        <v>24</v>
      </c>
    </row>
    <row r="52" spans="1:3" ht="12.75">
      <c r="A52" s="5" t="s">
        <v>81</v>
      </c>
      <c r="B52" s="100">
        <v>55</v>
      </c>
      <c r="C52" s="5" t="s">
        <v>24</v>
      </c>
    </row>
    <row r="53" spans="1:3" ht="12.75">
      <c r="A53" s="5" t="s">
        <v>82</v>
      </c>
      <c r="B53" s="100">
        <v>15</v>
      </c>
      <c r="C53" s="5" t="s">
        <v>112</v>
      </c>
    </row>
    <row r="54" spans="1:3" ht="12.75">
      <c r="A54" s="5" t="s">
        <v>83</v>
      </c>
      <c r="B54" s="100">
        <v>5</v>
      </c>
      <c r="C54" s="5" t="s">
        <v>112</v>
      </c>
    </row>
    <row r="55" spans="1:3" ht="12.75">
      <c r="A55" s="130" t="s">
        <v>58</v>
      </c>
      <c r="B55" s="130"/>
      <c r="C55" s="130"/>
    </row>
    <row r="56" spans="1:3" ht="12.75">
      <c r="A56" s="5" t="s">
        <v>25</v>
      </c>
      <c r="B56" s="99">
        <v>55</v>
      </c>
      <c r="C56" s="5" t="s">
        <v>88</v>
      </c>
    </row>
    <row r="57" spans="1:3" ht="12.75">
      <c r="A57" s="5" t="s">
        <v>26</v>
      </c>
      <c r="B57" s="100">
        <v>5</v>
      </c>
      <c r="C57" s="5" t="s">
        <v>92</v>
      </c>
    </row>
    <row r="58" spans="1:3" ht="12.75">
      <c r="A58" s="5" t="s">
        <v>28</v>
      </c>
      <c r="B58" s="100">
        <v>5</v>
      </c>
      <c r="C58" s="5" t="s">
        <v>92</v>
      </c>
    </row>
    <row r="59" spans="1:3" ht="12.75">
      <c r="A59" s="5" t="s">
        <v>30</v>
      </c>
      <c r="B59" s="100">
        <v>7</v>
      </c>
      <c r="C59" s="5" t="s">
        <v>92</v>
      </c>
    </row>
    <row r="60" spans="1:3" ht="12.75">
      <c r="A60" s="5" t="s">
        <v>27</v>
      </c>
      <c r="B60" s="100">
        <v>20</v>
      </c>
      <c r="C60" s="5" t="s">
        <v>15</v>
      </c>
    </row>
    <row r="61" spans="1:3" ht="12.75">
      <c r="A61" s="5" t="s">
        <v>32</v>
      </c>
      <c r="B61" s="100">
        <v>55</v>
      </c>
      <c r="C61" s="5" t="s">
        <v>33</v>
      </c>
    </row>
    <row r="62" spans="1:3" ht="12.75">
      <c r="A62" s="5" t="s">
        <v>23</v>
      </c>
      <c r="B62" s="100">
        <v>55</v>
      </c>
      <c r="C62" s="5" t="s">
        <v>24</v>
      </c>
    </row>
    <row r="63" spans="1:3" ht="12.75">
      <c r="A63" s="5" t="s">
        <v>36</v>
      </c>
      <c r="B63" s="100">
        <v>5</v>
      </c>
      <c r="C63" s="5" t="s">
        <v>112</v>
      </c>
    </row>
    <row r="64" spans="1:3" ht="14.25">
      <c r="A64" s="4"/>
      <c r="B64" s="4"/>
      <c r="C64" s="4"/>
    </row>
    <row r="65" spans="1:3" ht="14.25">
      <c r="A65" s="4" t="s">
        <v>146</v>
      </c>
      <c r="B65" s="100">
        <v>1</v>
      </c>
      <c r="C65" s="4"/>
    </row>
    <row r="66" spans="1:3" ht="14.25">
      <c r="A66" s="4"/>
      <c r="B66" s="4"/>
      <c r="C66" s="4"/>
    </row>
    <row r="67" spans="1:3" ht="14.25">
      <c r="A67" s="4"/>
      <c r="B67" s="4"/>
      <c r="C67" s="4"/>
    </row>
    <row r="68" spans="1:3" ht="14.25">
      <c r="A68" s="4"/>
      <c r="B68" s="4"/>
      <c r="C68" s="4"/>
    </row>
    <row r="69" spans="1:3" ht="14.25">
      <c r="A69" s="4"/>
      <c r="B69" s="4"/>
      <c r="C69" s="4"/>
    </row>
  </sheetData>
  <sheetProtection password="BBC6" sheet="1" objects="1" scenarios="1" formatColumns="0" formatRows="0"/>
  <mergeCells count="10">
    <mergeCell ref="A35:C35"/>
    <mergeCell ref="A55:C55"/>
    <mergeCell ref="P1:R1"/>
    <mergeCell ref="S1:U1"/>
    <mergeCell ref="A1:C1"/>
    <mergeCell ref="A2:C5"/>
    <mergeCell ref="D1:F1"/>
    <mergeCell ref="G1:I1"/>
    <mergeCell ref="J1:L1"/>
    <mergeCell ref="M1:O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Thomas</dc:creator>
  <cp:keywords/>
  <dc:description/>
  <cp:lastModifiedBy>Manning, Karessa L.</cp:lastModifiedBy>
  <cp:lastPrinted>2008-07-23T14:42:39Z</cp:lastPrinted>
  <dcterms:created xsi:type="dcterms:W3CDTF">2003-06-06T17:21:18Z</dcterms:created>
  <dcterms:modified xsi:type="dcterms:W3CDTF">2019-06-19T13:26:33Z</dcterms:modified>
  <cp:category/>
  <cp:version/>
  <cp:contentType/>
  <cp:contentStatus/>
</cp:coreProperties>
</file>