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580" activeTab="0"/>
  </bookViews>
  <sheets>
    <sheet name="resident dust" sheetId="1" r:id="rId1"/>
    <sheet name="resident air" sheetId="2" r:id="rId2"/>
    <sheet name="resident materials" sheetId="3" r:id="rId3"/>
    <sheet name="worker dust" sheetId="4" r:id="rId4"/>
    <sheet name="worker air" sheetId="5" r:id="rId5"/>
    <sheet name="worker materials" sheetId="6" r:id="rId6"/>
  </sheets>
  <definedNames>
    <definedName name="IRs" localSheetId="1">'resident air'!$B$25</definedName>
    <definedName name="IRs" localSheetId="2">'resident materials'!$B$25</definedName>
    <definedName name="IRs" localSheetId="4">'worker air'!$B$25</definedName>
    <definedName name="IRs" localSheetId="3">'worker dust'!$B$25</definedName>
  </definedNames>
  <calcPr fullCalcOnLoad="1"/>
</workbook>
</file>

<file path=xl/sharedStrings.xml><?xml version="1.0" encoding="utf-8"?>
<sst xmlns="http://schemas.openxmlformats.org/spreadsheetml/2006/main" count="296" uniqueCount="80">
  <si>
    <t>EF</t>
  </si>
  <si>
    <t>GSF</t>
  </si>
  <si>
    <t>EDc</t>
  </si>
  <si>
    <t>EDa</t>
  </si>
  <si>
    <t>IRi</t>
  </si>
  <si>
    <t>C</t>
  </si>
  <si>
    <t>lambda</t>
  </si>
  <si>
    <t>K</t>
  </si>
  <si>
    <t>ING</t>
  </si>
  <si>
    <t>INH</t>
  </si>
  <si>
    <t>EXT</t>
  </si>
  <si>
    <r>
      <t>t</t>
    </r>
    <r>
      <rPr>
        <vertAlign val="subscript"/>
        <sz val="10"/>
        <rFont val="Arial"/>
        <family val="2"/>
      </rPr>
      <t>r</t>
    </r>
  </si>
  <si>
    <t>Fin</t>
  </si>
  <si>
    <t>Fi</t>
  </si>
  <si>
    <t>IF</t>
  </si>
  <si>
    <t>EFr</t>
  </si>
  <si>
    <t>Fam</t>
  </si>
  <si>
    <t>Foff-set</t>
  </si>
  <si>
    <t>CF1</t>
  </si>
  <si>
    <t>CF2</t>
  </si>
  <si>
    <t>EDr</t>
  </si>
  <si>
    <t>ETr</t>
  </si>
  <si>
    <t>FTSSh</t>
  </si>
  <si>
    <t>FTSSs</t>
  </si>
  <si>
    <t>SE</t>
  </si>
  <si>
    <t>FQc</t>
  </si>
  <si>
    <t>ETh,c</t>
  </si>
  <si>
    <t>ETs,c</t>
  </si>
  <si>
    <t>SAc</t>
  </si>
  <si>
    <t>ETh,a</t>
  </si>
  <si>
    <t>ETs,a</t>
  </si>
  <si>
    <t>SAa</t>
  </si>
  <si>
    <t>FQa</t>
  </si>
  <si>
    <t>Resident Dust</t>
  </si>
  <si>
    <t>Resident Air</t>
  </si>
  <si>
    <t>SUB</t>
  </si>
  <si>
    <t>correct</t>
  </si>
  <si>
    <t>Resident Materials</t>
  </si>
  <si>
    <t>Worker Dust</t>
  </si>
  <si>
    <t>Worker Air</t>
  </si>
  <si>
    <t>Worker Materials</t>
  </si>
  <si>
    <t>ETh,w</t>
  </si>
  <si>
    <t>ETs,w</t>
  </si>
  <si>
    <t>SAw</t>
  </si>
  <si>
    <t>FQw</t>
  </si>
  <si>
    <t>ETw</t>
  </si>
  <si>
    <t>EDw</t>
  </si>
  <si>
    <t>EFw</t>
  </si>
  <si>
    <r>
      <t>t</t>
    </r>
    <r>
      <rPr>
        <vertAlign val="subscript"/>
        <sz val="10"/>
        <rFont val="Arial"/>
        <family val="2"/>
      </rPr>
      <t>w</t>
    </r>
  </si>
  <si>
    <t>Cs-137+D</t>
  </si>
  <si>
    <t>default</t>
  </si>
  <si>
    <t>site-specific with K=0.38</t>
  </si>
  <si>
    <t>soil volume external exposure slope factor</t>
  </si>
  <si>
    <t>F surf</t>
  </si>
  <si>
    <t>ground plane external exposure slope factor</t>
  </si>
  <si>
    <t>ground plane</t>
  </si>
  <si>
    <t>soil volume</t>
  </si>
  <si>
    <t>DR</t>
  </si>
  <si>
    <t>DCFd-oral</t>
  </si>
  <si>
    <t>DCFd-ext</t>
  </si>
  <si>
    <t>DCFi</t>
  </si>
  <si>
    <t>DCFsub</t>
  </si>
  <si>
    <t>DCFext</t>
  </si>
  <si>
    <t>soil volume 1cm</t>
  </si>
  <si>
    <t>soil volume 5 cm</t>
  </si>
  <si>
    <t>soil volume 15 cm</t>
  </si>
  <si>
    <t>1 cm soil volume</t>
  </si>
  <si>
    <t>5 cm soil volume</t>
  </si>
  <si>
    <t>15 cm soil volume</t>
  </si>
  <si>
    <t>1cm</t>
  </si>
  <si>
    <t>5cm</t>
  </si>
  <si>
    <t>15cm</t>
  </si>
  <si>
    <t>with decay</t>
  </si>
  <si>
    <t>without decay</t>
  </si>
  <si>
    <t>Bq</t>
  </si>
  <si>
    <t>AAF a</t>
  </si>
  <si>
    <t>AAF c</t>
  </si>
  <si>
    <t>IR ir</t>
  </si>
  <si>
    <t>IRA a</t>
  </si>
  <si>
    <t>IRA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</si>
</sst>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1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33</v>
      </c>
      <c r="D1" t="s">
        <v>49</v>
      </c>
    </row>
    <row r="3" spans="1:2" ht="12.75">
      <c r="A3" t="s">
        <v>57</v>
      </c>
      <c r="B3">
        <v>1</v>
      </c>
    </row>
    <row r="4" spans="1:2" ht="12.75">
      <c r="A4" t="s">
        <v>0</v>
      </c>
      <c r="B4">
        <v>350</v>
      </c>
    </row>
    <row r="5" spans="1:2" ht="15.75">
      <c r="A5" t="s">
        <v>11</v>
      </c>
      <c r="B5">
        <v>1</v>
      </c>
    </row>
    <row r="6" spans="1:2" ht="12.75">
      <c r="A6" t="s">
        <v>6</v>
      </c>
      <c r="B6" s="2">
        <v>0.0231</v>
      </c>
    </row>
    <row r="7" spans="1:2" ht="12.75">
      <c r="A7" t="s">
        <v>12</v>
      </c>
      <c r="B7">
        <v>1</v>
      </c>
    </row>
    <row r="8" spans="1:2" ht="12.75">
      <c r="A8" t="s">
        <v>13</v>
      </c>
      <c r="B8">
        <v>1</v>
      </c>
    </row>
    <row r="9" spans="1:2" ht="12.75">
      <c r="A9" t="s">
        <v>7</v>
      </c>
      <c r="B9">
        <v>0.38</v>
      </c>
    </row>
    <row r="10" spans="1:9" ht="12.75">
      <c r="A10" t="s">
        <v>58</v>
      </c>
      <c r="B10" s="2">
        <v>4.81E-05</v>
      </c>
      <c r="H10" t="s">
        <v>8</v>
      </c>
      <c r="I10" s="2">
        <f>B10*B11*B12</f>
        <v>2.171715</v>
      </c>
    </row>
    <row r="11" spans="1:2" ht="12.75">
      <c r="A11" t="s">
        <v>14</v>
      </c>
      <c r="B11">
        <f>(((B20*B21)+(B22*B23))*B24*B25*B34*B26*B27)+(((B20*B28)+(B22*B29))*B24*B30*B33*B31*B32)</f>
        <v>129</v>
      </c>
    </row>
    <row r="12" spans="1:10" ht="12.75">
      <c r="A12" t="s">
        <v>15</v>
      </c>
      <c r="B12">
        <v>350</v>
      </c>
      <c r="H12" t="s">
        <v>10</v>
      </c>
      <c r="I12" s="2">
        <f>B13*B14*B15*B16*B17*B18*B12*B19</f>
        <v>0.6165753424657535</v>
      </c>
      <c r="J12" t="s">
        <v>55</v>
      </c>
    </row>
    <row r="13" spans="1:9" ht="12.75">
      <c r="A13" t="s">
        <v>59</v>
      </c>
      <c r="B13" s="2">
        <v>0.643</v>
      </c>
      <c r="C13" t="s">
        <v>55</v>
      </c>
      <c r="I13" s="2"/>
    </row>
    <row r="14" spans="1:5" ht="12.75">
      <c r="A14" t="s">
        <v>16</v>
      </c>
      <c r="B14" s="2">
        <v>1</v>
      </c>
      <c r="E14" s="2"/>
    </row>
    <row r="15" spans="1:9" ht="12.75">
      <c r="A15" t="s">
        <v>17</v>
      </c>
      <c r="B15" s="2">
        <v>1</v>
      </c>
      <c r="E15" s="2"/>
      <c r="I15" s="3"/>
    </row>
    <row r="16" spans="1:9" ht="12.75">
      <c r="A16" t="s">
        <v>18</v>
      </c>
      <c r="B16" s="2">
        <f>1/365</f>
        <v>0.0027397260273972603</v>
      </c>
      <c r="I16" s="3"/>
    </row>
    <row r="17" spans="1:9" ht="12.75">
      <c r="A17" t="s">
        <v>21</v>
      </c>
      <c r="B17">
        <v>24</v>
      </c>
      <c r="I17" s="2"/>
    </row>
    <row r="18" spans="1:9" ht="12.75">
      <c r="A18" t="s">
        <v>19</v>
      </c>
      <c r="B18">
        <f>1/24</f>
        <v>0.041666666666666664</v>
      </c>
      <c r="I18" s="2"/>
    </row>
    <row r="19" spans="1:13" ht="12.75">
      <c r="A19" t="s">
        <v>20</v>
      </c>
      <c r="B19">
        <v>1</v>
      </c>
      <c r="I19" s="2"/>
      <c r="M19" t="s">
        <v>74</v>
      </c>
    </row>
    <row r="20" spans="1:2" ht="12.75">
      <c r="A20" t="s">
        <v>22</v>
      </c>
      <c r="B20">
        <v>0.5</v>
      </c>
    </row>
    <row r="21" spans="1:13" ht="12.75">
      <c r="A21" t="s">
        <v>26</v>
      </c>
      <c r="B21">
        <v>6</v>
      </c>
      <c r="H21" s="1" t="s">
        <v>5</v>
      </c>
      <c r="I21" s="4">
        <f>(B3*B5*B6)/((B7*B8*(1-(EXP(-(B6*B5)))))*(I10+I12))</f>
        <v>0.3628009794022946</v>
      </c>
      <c r="J21" t="s">
        <v>50</v>
      </c>
      <c r="M21" s="2">
        <f>I21*0.037</f>
        <v>0.0134236362378849</v>
      </c>
    </row>
    <row r="22" spans="1:13" ht="12.75">
      <c r="A22" t="s">
        <v>23</v>
      </c>
      <c r="B22">
        <v>0.1</v>
      </c>
      <c r="I22" s="4">
        <f>(B3*B5*B6)/((B7*B8*((1-EXP(-(B9*B5)))/(B9*B5))*(1-(EXP(-(B6*B5)))))*(I10+I12))</f>
        <v>0.4360883998039893</v>
      </c>
      <c r="J22" t="s">
        <v>51</v>
      </c>
      <c r="M22" s="2">
        <f>I22*0.037</f>
        <v>0.016135270792747604</v>
      </c>
    </row>
    <row r="23" spans="1:9" ht="12.75">
      <c r="A23" t="s">
        <v>27</v>
      </c>
      <c r="B23">
        <v>10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2" ht="12.75">
      <c r="A25" t="s">
        <v>2</v>
      </c>
      <c r="B25">
        <v>1</v>
      </c>
    </row>
    <row r="26" spans="1:2" ht="12.75">
      <c r="A26" t="s">
        <v>28</v>
      </c>
      <c r="B26">
        <v>15</v>
      </c>
    </row>
    <row r="27" spans="1:2" ht="12.75">
      <c r="A27" t="s">
        <v>25</v>
      </c>
      <c r="B27">
        <v>9.5</v>
      </c>
    </row>
    <row r="28" spans="1:2" ht="12.75">
      <c r="A28" t="s">
        <v>29</v>
      </c>
      <c r="B28">
        <v>6</v>
      </c>
    </row>
    <row r="29" spans="1:2" ht="12.75">
      <c r="A29" t="s">
        <v>30</v>
      </c>
      <c r="B29">
        <v>10</v>
      </c>
    </row>
    <row r="30" spans="1:2" ht="12.75">
      <c r="A30" t="s">
        <v>3</v>
      </c>
      <c r="B30">
        <v>1</v>
      </c>
    </row>
    <row r="31" spans="1:2" ht="12.75">
      <c r="A31" t="s">
        <v>31</v>
      </c>
      <c r="B31">
        <v>45</v>
      </c>
    </row>
    <row r="32" spans="1:8" ht="12.75">
      <c r="A32" t="s">
        <v>32</v>
      </c>
      <c r="B32">
        <v>1</v>
      </c>
      <c r="H32" s="5"/>
    </row>
    <row r="33" spans="1:2" ht="12.75">
      <c r="A33" t="s">
        <v>75</v>
      </c>
      <c r="B33">
        <v>0.8</v>
      </c>
    </row>
    <row r="34" spans="1:9" ht="12.75">
      <c r="A34" t="s">
        <v>76</v>
      </c>
      <c r="B34">
        <v>0.2</v>
      </c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34</v>
      </c>
      <c r="D1" t="s">
        <v>49</v>
      </c>
    </row>
    <row r="3" spans="1:5" ht="12.75">
      <c r="A3" t="s">
        <v>57</v>
      </c>
      <c r="B3">
        <v>1</v>
      </c>
      <c r="D3" t="s">
        <v>60</v>
      </c>
      <c r="E3" s="2">
        <v>1.7E-05</v>
      </c>
    </row>
    <row r="4" spans="1:5" ht="12.75">
      <c r="A4" t="s">
        <v>0</v>
      </c>
      <c r="B4">
        <v>350</v>
      </c>
      <c r="D4" t="s">
        <v>61</v>
      </c>
      <c r="E4" s="2">
        <v>0.00298</v>
      </c>
    </row>
    <row r="5" spans="1:2" ht="15.75">
      <c r="A5" t="s">
        <v>11</v>
      </c>
      <c r="B5">
        <v>1</v>
      </c>
    </row>
    <row r="6" spans="1:5" ht="12.75">
      <c r="A6" t="s">
        <v>6</v>
      </c>
      <c r="B6" s="2">
        <v>0.0231</v>
      </c>
      <c r="D6" t="s">
        <v>1</v>
      </c>
      <c r="E6">
        <v>1</v>
      </c>
    </row>
    <row r="7" spans="1:2" ht="12.75">
      <c r="A7" t="s">
        <v>12</v>
      </c>
      <c r="B7">
        <v>1</v>
      </c>
    </row>
    <row r="8" spans="1:2" ht="12.75">
      <c r="A8" t="s">
        <v>13</v>
      </c>
      <c r="B8">
        <v>1</v>
      </c>
    </row>
    <row r="9" spans="1:2" ht="12.75">
      <c r="A9" t="s">
        <v>7</v>
      </c>
      <c r="B9">
        <v>0.38</v>
      </c>
    </row>
    <row r="10" spans="1:9" ht="12.75">
      <c r="A10" t="s">
        <v>58</v>
      </c>
      <c r="B10" s="2">
        <v>4.81E-05</v>
      </c>
      <c r="H10" t="s">
        <v>8</v>
      </c>
      <c r="I10" s="2"/>
    </row>
    <row r="11" spans="1:2" ht="12.75">
      <c r="A11" t="s">
        <v>77</v>
      </c>
      <c r="B11">
        <f>((B25*B34*B27)+(B30*B33*B31))/B19</f>
        <v>18</v>
      </c>
    </row>
    <row r="12" spans="1:9" ht="12.75">
      <c r="A12" t="s">
        <v>15</v>
      </c>
      <c r="B12">
        <v>350</v>
      </c>
      <c r="H12" t="s">
        <v>10</v>
      </c>
      <c r="I12" s="2"/>
    </row>
    <row r="13" spans="1:9" ht="12.75">
      <c r="A13" t="s">
        <v>59</v>
      </c>
      <c r="B13" s="2">
        <v>3.19</v>
      </c>
      <c r="I13" s="2"/>
    </row>
    <row r="14" spans="1:9" ht="12.75">
      <c r="A14" t="s">
        <v>16</v>
      </c>
      <c r="B14" s="2">
        <v>1</v>
      </c>
      <c r="E14" s="2"/>
      <c r="H14" t="s">
        <v>9</v>
      </c>
      <c r="I14" s="2">
        <f>E3*B11</f>
        <v>0.000306</v>
      </c>
    </row>
    <row r="15" spans="1:9" ht="12.75">
      <c r="A15" t="s">
        <v>17</v>
      </c>
      <c r="B15" s="2">
        <v>1</v>
      </c>
      <c r="E15" s="2"/>
      <c r="I15" s="3"/>
    </row>
    <row r="16" spans="1:9" ht="12.75">
      <c r="A16" t="s">
        <v>18</v>
      </c>
      <c r="B16" s="2">
        <f>1/365</f>
        <v>0.0027397260273972603</v>
      </c>
      <c r="H16" t="s">
        <v>35</v>
      </c>
      <c r="I16" s="2">
        <f>E4*B16*E6</f>
        <v>8.164383561643835E-06</v>
      </c>
    </row>
    <row r="17" spans="1:9" ht="12.75">
      <c r="A17" t="s">
        <v>21</v>
      </c>
      <c r="B17">
        <v>24</v>
      </c>
      <c r="I17" s="2"/>
    </row>
    <row r="18" spans="1:9" ht="12.75">
      <c r="A18" t="s">
        <v>19</v>
      </c>
      <c r="B18">
        <f>1/24</f>
        <v>0.041666666666666664</v>
      </c>
      <c r="I18" s="2"/>
    </row>
    <row r="19" spans="1:12" ht="12.75">
      <c r="A19" t="s">
        <v>20</v>
      </c>
      <c r="B19">
        <v>1</v>
      </c>
      <c r="I19" s="2"/>
      <c r="L19" t="s">
        <v>74</v>
      </c>
    </row>
    <row r="20" spans="1:2" ht="12.75">
      <c r="A20" t="s">
        <v>22</v>
      </c>
      <c r="B20">
        <v>0.5</v>
      </c>
    </row>
    <row r="21" spans="1:12" ht="12.75">
      <c r="A21" t="s">
        <v>26</v>
      </c>
      <c r="B21">
        <v>6</v>
      </c>
      <c r="H21" s="1" t="s">
        <v>5</v>
      </c>
      <c r="I21" s="4">
        <f>(B3*B5*B6)/((B17*B18*B12*B19*B7*B8*(1-(EXP(-(B6*B5)))))*(I14+I16))</f>
        <v>9.19986496637943</v>
      </c>
      <c r="J21" t="s">
        <v>72</v>
      </c>
      <c r="L21" s="2">
        <f>I21*0.037</f>
        <v>0.34039500375603887</v>
      </c>
    </row>
    <row r="22" spans="1:12" ht="12.75">
      <c r="A22" t="s">
        <v>23</v>
      </c>
      <c r="B22">
        <v>0.1</v>
      </c>
      <c r="I22" s="4">
        <f>(B3)/((B17*B18*B12*B19*B7*B8*(I14+I16)))</f>
        <v>9.094420012707273</v>
      </c>
      <c r="J22" t="s">
        <v>73</v>
      </c>
      <c r="L22" s="2">
        <f>I22*0.037</f>
        <v>0.3364935404701691</v>
      </c>
    </row>
    <row r="23" spans="1:9" ht="12.75">
      <c r="A23" t="s">
        <v>27</v>
      </c>
      <c r="B23">
        <v>10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2" ht="12.75">
      <c r="A25" t="s">
        <v>2</v>
      </c>
      <c r="B25">
        <v>1</v>
      </c>
    </row>
    <row r="26" spans="1:2" ht="12.75">
      <c r="A26" t="s">
        <v>28</v>
      </c>
      <c r="B26">
        <v>15</v>
      </c>
    </row>
    <row r="27" spans="1:2" ht="12.75">
      <c r="A27" t="s">
        <v>79</v>
      </c>
      <c r="B27">
        <v>10</v>
      </c>
    </row>
    <row r="28" spans="1:2" ht="12.75">
      <c r="A28" t="s">
        <v>29</v>
      </c>
      <c r="B28">
        <v>6</v>
      </c>
    </row>
    <row r="29" spans="1:2" ht="12.75">
      <c r="A29" t="s">
        <v>30</v>
      </c>
      <c r="B29">
        <v>10</v>
      </c>
    </row>
    <row r="30" spans="1:2" ht="12.75">
      <c r="A30" t="s">
        <v>3</v>
      </c>
      <c r="B30">
        <v>1</v>
      </c>
    </row>
    <row r="31" spans="1:2" ht="12.75">
      <c r="A31" t="s">
        <v>78</v>
      </c>
      <c r="B31">
        <v>20</v>
      </c>
    </row>
    <row r="32" spans="1:8" ht="12.75">
      <c r="A32" t="s">
        <v>32</v>
      </c>
      <c r="B32">
        <v>1</v>
      </c>
      <c r="H32" s="5"/>
    </row>
    <row r="33" spans="1:2" ht="12.75">
      <c r="A33" t="s">
        <v>75</v>
      </c>
      <c r="B33">
        <v>0.8</v>
      </c>
    </row>
    <row r="34" spans="1:9" ht="12.75">
      <c r="A34" t="s">
        <v>76</v>
      </c>
      <c r="B34">
        <v>0.2</v>
      </c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37</v>
      </c>
      <c r="D1" t="s">
        <v>49</v>
      </c>
    </row>
    <row r="3" spans="1:6" ht="12.75">
      <c r="A3" t="s">
        <v>57</v>
      </c>
      <c r="B3">
        <v>1</v>
      </c>
      <c r="D3" t="s">
        <v>62</v>
      </c>
      <c r="E3" s="2">
        <v>0.643</v>
      </c>
      <c r="F3" t="s">
        <v>54</v>
      </c>
    </row>
    <row r="4" spans="1:5" ht="12.75">
      <c r="A4" t="s">
        <v>0</v>
      </c>
      <c r="B4">
        <v>350</v>
      </c>
      <c r="D4" t="s">
        <v>1</v>
      </c>
      <c r="E4">
        <v>1</v>
      </c>
    </row>
    <row r="5" spans="1:2" ht="15.75">
      <c r="A5" t="s">
        <v>11</v>
      </c>
      <c r="B5">
        <v>1</v>
      </c>
    </row>
    <row r="6" spans="1:6" ht="12.75">
      <c r="A6" t="s">
        <v>6</v>
      </c>
      <c r="B6" s="2">
        <v>0.0231</v>
      </c>
      <c r="D6" t="s">
        <v>62</v>
      </c>
      <c r="E6" s="2">
        <v>3.19</v>
      </c>
      <c r="F6" t="s">
        <v>52</v>
      </c>
    </row>
    <row r="7" spans="1:6" ht="12.75">
      <c r="A7" t="s">
        <v>12</v>
      </c>
      <c r="B7">
        <v>1</v>
      </c>
      <c r="D7" t="s">
        <v>62</v>
      </c>
      <c r="E7">
        <v>0.636</v>
      </c>
      <c r="F7" t="s">
        <v>66</v>
      </c>
    </row>
    <row r="8" spans="1:6" ht="12.75">
      <c r="A8" t="s">
        <v>13</v>
      </c>
      <c r="B8">
        <v>1</v>
      </c>
      <c r="D8" t="s">
        <v>62</v>
      </c>
      <c r="E8">
        <v>1.82</v>
      </c>
      <c r="F8" t="s">
        <v>67</v>
      </c>
    </row>
    <row r="9" spans="1:6" ht="12.75">
      <c r="A9" t="s">
        <v>7</v>
      </c>
      <c r="B9">
        <v>0.38</v>
      </c>
      <c r="D9" t="s">
        <v>62</v>
      </c>
      <c r="E9">
        <v>2.83</v>
      </c>
      <c r="F9" t="s">
        <v>68</v>
      </c>
    </row>
    <row r="10" spans="1:9" ht="12.75">
      <c r="A10" t="s">
        <v>58</v>
      </c>
      <c r="B10" s="2">
        <v>4.81E-05</v>
      </c>
      <c r="I10" s="2"/>
    </row>
    <row r="11" spans="1:2" ht="12.75">
      <c r="A11" t="s">
        <v>14</v>
      </c>
      <c r="B11">
        <f>(((B20*B21)+(B22*B23))*B24*B25*B26*B27)+(((B20*B28)+(B22*B29))*B24*B30*B31*B32)</f>
        <v>375</v>
      </c>
    </row>
    <row r="12" spans="1:10" ht="12.75">
      <c r="A12" t="s">
        <v>15</v>
      </c>
      <c r="B12">
        <v>350</v>
      </c>
      <c r="H12" t="s">
        <v>10</v>
      </c>
      <c r="I12" s="2">
        <f>E3*B7*B8*B14*B15*B12*B19*B16*E4*(1-(EXP(-(B6*B5))))*B17*B18*B33</f>
        <v>0.01759955554586763</v>
      </c>
      <c r="J12" t="s">
        <v>55</v>
      </c>
    </row>
    <row r="13" spans="1:9" ht="12.75">
      <c r="A13" t="s">
        <v>59</v>
      </c>
      <c r="B13" s="2">
        <v>3.19</v>
      </c>
      <c r="I13" s="2"/>
    </row>
    <row r="14" spans="1:10" ht="12.75">
      <c r="A14" t="s">
        <v>16</v>
      </c>
      <c r="B14" s="2">
        <v>1</v>
      </c>
      <c r="E14" s="2"/>
      <c r="H14" t="s">
        <v>10</v>
      </c>
      <c r="I14" s="2">
        <f>E6*B7*B8*B14*B15*B12*B19*B16*E4*(1-(EXP(-(B6*B5))))*B17*B18*B33</f>
        <v>0.0873135026303542</v>
      </c>
      <c r="J14" t="s">
        <v>56</v>
      </c>
    </row>
    <row r="15" spans="1:9" ht="12.75">
      <c r="A15" t="s">
        <v>17</v>
      </c>
      <c r="B15" s="2">
        <v>1</v>
      </c>
      <c r="E15" s="2"/>
      <c r="I15" s="3"/>
    </row>
    <row r="16" spans="1:10" ht="12.75">
      <c r="A16" t="s">
        <v>18</v>
      </c>
      <c r="B16" s="2">
        <f>1/365</f>
        <v>0.0027397260273972603</v>
      </c>
      <c r="H16" t="s">
        <v>10</v>
      </c>
      <c r="I16" s="3">
        <f>E7*B7*B8*B14*B15*B12*B19*B16*E4*(1-(EXP(-(B6*B5))))*B17*B18*B33</f>
        <v>0.017407958518152123</v>
      </c>
      <c r="J16" t="s">
        <v>63</v>
      </c>
    </row>
    <row r="17" spans="1:10" ht="12.75">
      <c r="A17" t="s">
        <v>21</v>
      </c>
      <c r="B17">
        <v>24</v>
      </c>
      <c r="H17" t="s">
        <v>10</v>
      </c>
      <c r="I17" s="2">
        <f>E8*B7*B8*B14*B15*B12*B19*B16*E4*(1-(EXP(-(B6*B5))))*B17*B18*B33</f>
        <v>0.049815227206032806</v>
      </c>
      <c r="J17" t="s">
        <v>64</v>
      </c>
    </row>
    <row r="18" spans="1:10" ht="12.75">
      <c r="A18" t="s">
        <v>19</v>
      </c>
      <c r="B18">
        <f>1/24</f>
        <v>0.041666666666666664</v>
      </c>
      <c r="H18" t="s">
        <v>10</v>
      </c>
      <c r="I18" s="2">
        <f>E9*B7*B8*B14*B15*B12*B19*B16*E4*(1-(EXP(-(B6*B5))))*B17*B18*B33</f>
        <v>0.07745994120498507</v>
      </c>
      <c r="J18" t="s">
        <v>65</v>
      </c>
    </row>
    <row r="19" spans="1:9" ht="12.75">
      <c r="A19" t="s">
        <v>20</v>
      </c>
      <c r="B19">
        <v>1</v>
      </c>
      <c r="I19" s="2"/>
    </row>
    <row r="20" spans="1:2" ht="12.75">
      <c r="A20" t="s">
        <v>22</v>
      </c>
      <c r="B20">
        <v>0.5</v>
      </c>
    </row>
    <row r="21" spans="1:10" ht="12.75">
      <c r="A21" t="s">
        <v>26</v>
      </c>
      <c r="B21">
        <v>6</v>
      </c>
      <c r="H21" s="1" t="s">
        <v>5</v>
      </c>
      <c r="I21" s="4">
        <f>(B3*B5*B6)/I12</f>
        <v>1.3125331454988856</v>
      </c>
      <c r="J21" t="s">
        <v>55</v>
      </c>
    </row>
    <row r="22" spans="1:2" ht="12.75">
      <c r="A22" t="s">
        <v>23</v>
      </c>
      <c r="B22">
        <v>0.1</v>
      </c>
    </row>
    <row r="23" spans="1:9" ht="12.75">
      <c r="A23" t="s">
        <v>27</v>
      </c>
      <c r="B23">
        <v>10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10" ht="12.75">
      <c r="A25" t="s">
        <v>2</v>
      </c>
      <c r="B25">
        <v>1</v>
      </c>
      <c r="I25" s="4">
        <f>(B3*B5*B6)/I14</f>
        <v>0.2645638910833177</v>
      </c>
      <c r="J25" t="s">
        <v>56</v>
      </c>
    </row>
    <row r="26" spans="1:10" ht="12.75">
      <c r="A26" t="s">
        <v>28</v>
      </c>
      <c r="B26">
        <v>15</v>
      </c>
      <c r="I26" s="2">
        <f>(B3*B5*B6)/I16</f>
        <v>1.3269792650248167</v>
      </c>
      <c r="J26" t="s">
        <v>69</v>
      </c>
    </row>
    <row r="27" spans="1:10" ht="12.75">
      <c r="A27" t="s">
        <v>25</v>
      </c>
      <c r="B27">
        <v>9.5</v>
      </c>
      <c r="I27" s="2">
        <f>(B3*B5*B6)/I17</f>
        <v>0.46371363327240844</v>
      </c>
      <c r="J27" t="s">
        <v>70</v>
      </c>
    </row>
    <row r="28" spans="1:10" ht="12.75">
      <c r="A28" t="s">
        <v>29</v>
      </c>
      <c r="B28">
        <v>6</v>
      </c>
      <c r="I28" s="2">
        <f>(B3*B5*B6)/I18</f>
        <v>0.29821866168048883</v>
      </c>
      <c r="J28" t="s">
        <v>71</v>
      </c>
    </row>
    <row r="29" spans="1:2" ht="12.75">
      <c r="A29" t="s">
        <v>30</v>
      </c>
      <c r="B29">
        <v>10</v>
      </c>
    </row>
    <row r="30" spans="1:2" ht="12.75">
      <c r="A30" t="s">
        <v>3</v>
      </c>
      <c r="B30">
        <v>1</v>
      </c>
    </row>
    <row r="31" spans="1:2" ht="12.75">
      <c r="A31" t="s">
        <v>31</v>
      </c>
      <c r="B31">
        <v>45</v>
      </c>
    </row>
    <row r="32" spans="1:8" ht="12.75">
      <c r="A32" t="s">
        <v>32</v>
      </c>
      <c r="B32">
        <v>1</v>
      </c>
      <c r="H32" s="5"/>
    </row>
    <row r="33" spans="1:2" ht="12.75">
      <c r="A33" t="s">
        <v>53</v>
      </c>
      <c r="B33">
        <v>1.25</v>
      </c>
    </row>
    <row r="34" spans="8:9" ht="12.75"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21" sqref="I21:I22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38</v>
      </c>
      <c r="D1" t="s">
        <v>49</v>
      </c>
    </row>
    <row r="3" spans="1:2" ht="12.75">
      <c r="A3" t="s">
        <v>57</v>
      </c>
      <c r="B3">
        <v>1</v>
      </c>
    </row>
    <row r="4" spans="1:2" ht="12.75">
      <c r="A4" t="s">
        <v>0</v>
      </c>
      <c r="B4">
        <v>250</v>
      </c>
    </row>
    <row r="5" spans="1:2" ht="15.75">
      <c r="A5" t="s">
        <v>48</v>
      </c>
      <c r="B5">
        <v>1</v>
      </c>
    </row>
    <row r="6" spans="1:2" ht="12.75">
      <c r="A6" t="s">
        <v>6</v>
      </c>
      <c r="B6" s="2">
        <v>0.0231</v>
      </c>
    </row>
    <row r="7" spans="1:2" ht="12.75">
      <c r="A7" t="s">
        <v>12</v>
      </c>
      <c r="B7">
        <v>1</v>
      </c>
    </row>
    <row r="8" spans="1:2" ht="12.75">
      <c r="A8" t="s">
        <v>13</v>
      </c>
      <c r="B8">
        <v>1</v>
      </c>
    </row>
    <row r="9" spans="1:2" ht="12.75">
      <c r="A9" t="s">
        <v>7</v>
      </c>
      <c r="B9">
        <v>0.38</v>
      </c>
    </row>
    <row r="10" spans="1:9" ht="12.75">
      <c r="A10" t="s">
        <v>58</v>
      </c>
      <c r="B10" s="2">
        <v>4.81E-05</v>
      </c>
      <c r="H10" t="s">
        <v>8</v>
      </c>
      <c r="I10" s="2">
        <f>B10*B11</f>
        <v>0.0025973999999999997</v>
      </c>
    </row>
    <row r="11" spans="1:2" ht="12.75">
      <c r="A11" t="s">
        <v>14</v>
      </c>
      <c r="B11">
        <f>((B20*B21)+(B22*B23))*B24*B26*B32</f>
        <v>54</v>
      </c>
    </row>
    <row r="12" spans="1:9" ht="12.75">
      <c r="A12" t="s">
        <v>47</v>
      </c>
      <c r="B12">
        <v>250</v>
      </c>
      <c r="H12" t="s">
        <v>10</v>
      </c>
      <c r="I12" s="2">
        <f>B13*B14*B15*B16*B17*B18</f>
        <v>0.0005872146118721461</v>
      </c>
    </row>
    <row r="13" spans="1:9" ht="12.75">
      <c r="A13" t="s">
        <v>59</v>
      </c>
      <c r="B13" s="2">
        <v>0.643</v>
      </c>
      <c r="I13" s="2"/>
    </row>
    <row r="14" spans="1:5" ht="12.75">
      <c r="A14" t="s">
        <v>16</v>
      </c>
      <c r="B14" s="2">
        <v>1</v>
      </c>
      <c r="E14" s="2"/>
    </row>
    <row r="15" spans="1:9" ht="12.75">
      <c r="A15" t="s">
        <v>17</v>
      </c>
      <c r="B15" s="2">
        <v>1</v>
      </c>
      <c r="E15" s="2"/>
      <c r="I15" s="3"/>
    </row>
    <row r="16" spans="1:9" ht="12.75">
      <c r="A16" t="s">
        <v>18</v>
      </c>
      <c r="B16" s="2">
        <f>1/365</f>
        <v>0.0027397260273972603</v>
      </c>
      <c r="I16" s="3"/>
    </row>
    <row r="17" spans="1:9" ht="12.75">
      <c r="A17" t="s">
        <v>45</v>
      </c>
      <c r="B17">
        <v>8</v>
      </c>
      <c r="I17" s="2"/>
    </row>
    <row r="18" spans="1:9" ht="12.75">
      <c r="A18" t="s">
        <v>19</v>
      </c>
      <c r="B18">
        <f>1/24</f>
        <v>0.041666666666666664</v>
      </c>
      <c r="I18" s="2"/>
    </row>
    <row r="19" spans="1:13" ht="12.75">
      <c r="A19" t="s">
        <v>46</v>
      </c>
      <c r="B19">
        <v>1</v>
      </c>
      <c r="I19" s="2"/>
      <c r="M19" t="s">
        <v>74</v>
      </c>
    </row>
    <row r="20" spans="1:2" ht="12.75">
      <c r="A20" t="s">
        <v>22</v>
      </c>
      <c r="B20">
        <v>0.5</v>
      </c>
    </row>
    <row r="21" spans="1:13" ht="12.75">
      <c r="A21" t="s">
        <v>41</v>
      </c>
      <c r="B21">
        <v>4</v>
      </c>
      <c r="H21" s="1" t="s">
        <v>5</v>
      </c>
      <c r="I21" s="4">
        <f>(B3*B5*B6)/((B7*B8*B12*B30*(1-(EXP(-(B6*B5)))))*(I10+I12))</f>
        <v>1.2706020544317562</v>
      </c>
      <c r="J21" t="s">
        <v>50</v>
      </c>
      <c r="M21" s="2">
        <f>I21*0.037</f>
        <v>0.04701227601397498</v>
      </c>
    </row>
    <row r="22" spans="1:13" ht="12.75">
      <c r="A22" t="s">
        <v>23</v>
      </c>
      <c r="B22">
        <v>0.1</v>
      </c>
      <c r="I22" s="4">
        <f>(B3*B5*B6)/((B7*B8*B12*B30*((1-EXP(-(B9*B5)))/(B9*B5))*(1-(EXP(-(B6*B5)))))*(I10+I12))</f>
        <v>1.5272693519671945</v>
      </c>
      <c r="J22" t="s">
        <v>51</v>
      </c>
      <c r="M22" s="2">
        <f>I22*0.037</f>
        <v>0.05650896602278619</v>
      </c>
    </row>
    <row r="23" spans="1:9" ht="12.75">
      <c r="A23" t="s">
        <v>42</v>
      </c>
      <c r="B23">
        <v>4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2" ht="12.75">
      <c r="A25" t="s">
        <v>2</v>
      </c>
      <c r="B25">
        <v>6</v>
      </c>
    </row>
    <row r="26" spans="1:2" ht="12.75">
      <c r="A26" t="s">
        <v>43</v>
      </c>
      <c r="B26">
        <v>45</v>
      </c>
    </row>
    <row r="27" spans="1:2" ht="12.75">
      <c r="A27" t="s">
        <v>25</v>
      </c>
      <c r="B27">
        <v>9.5</v>
      </c>
    </row>
    <row r="28" spans="1:2" ht="12.75">
      <c r="A28" t="s">
        <v>29</v>
      </c>
      <c r="B28">
        <v>6</v>
      </c>
    </row>
    <row r="29" spans="1:2" ht="12.75">
      <c r="A29" t="s">
        <v>30</v>
      </c>
      <c r="B29">
        <v>10</v>
      </c>
    </row>
    <row r="30" spans="1:2" ht="12.75">
      <c r="A30" t="s">
        <v>46</v>
      </c>
      <c r="B30">
        <v>1</v>
      </c>
    </row>
    <row r="31" spans="1:2" ht="12.75">
      <c r="A31" t="s">
        <v>31</v>
      </c>
      <c r="B31">
        <v>45</v>
      </c>
    </row>
    <row r="32" spans="1:8" ht="12.75">
      <c r="A32" t="s">
        <v>44</v>
      </c>
      <c r="B32">
        <v>1</v>
      </c>
      <c r="H32" s="5"/>
    </row>
    <row r="34" spans="8:9" ht="12.75"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39</v>
      </c>
      <c r="D1" t="s">
        <v>49</v>
      </c>
    </row>
    <row r="3" spans="1:5" ht="12.75">
      <c r="A3" t="s">
        <v>57</v>
      </c>
      <c r="B3">
        <v>1</v>
      </c>
      <c r="D3" t="s">
        <v>60</v>
      </c>
      <c r="E3" s="2">
        <v>1.7E-05</v>
      </c>
    </row>
    <row r="4" spans="1:5" ht="12.75">
      <c r="A4" t="s">
        <v>0</v>
      </c>
      <c r="B4">
        <v>250</v>
      </c>
      <c r="D4" t="s">
        <v>61</v>
      </c>
      <c r="E4" s="2">
        <v>0.00298</v>
      </c>
    </row>
    <row r="5" spans="1:5" ht="15.75">
      <c r="A5" s="6" t="s">
        <v>48</v>
      </c>
      <c r="B5">
        <v>1</v>
      </c>
      <c r="D5" t="s">
        <v>4</v>
      </c>
      <c r="E5">
        <v>60</v>
      </c>
    </row>
    <row r="6" spans="1:5" ht="12.75">
      <c r="A6" t="s">
        <v>6</v>
      </c>
      <c r="B6" s="2">
        <v>0.0231</v>
      </c>
      <c r="D6" t="s">
        <v>1</v>
      </c>
      <c r="E6">
        <v>1</v>
      </c>
    </row>
    <row r="7" spans="1:2" ht="12.75">
      <c r="A7" t="s">
        <v>12</v>
      </c>
      <c r="B7">
        <v>1</v>
      </c>
    </row>
    <row r="8" spans="1:2" ht="12.75">
      <c r="A8" t="s">
        <v>13</v>
      </c>
      <c r="B8">
        <v>1</v>
      </c>
    </row>
    <row r="9" spans="1:2" ht="12.75">
      <c r="A9" t="s">
        <v>7</v>
      </c>
      <c r="B9">
        <v>0.38</v>
      </c>
    </row>
    <row r="10" spans="1:9" ht="12.75">
      <c r="A10" t="s">
        <v>58</v>
      </c>
      <c r="B10" s="2">
        <v>4.81E-05</v>
      </c>
      <c r="H10" t="s">
        <v>8</v>
      </c>
      <c r="I10" s="2"/>
    </row>
    <row r="11" spans="1:2" ht="12.75">
      <c r="A11" t="s">
        <v>14</v>
      </c>
      <c r="B11">
        <f>(((B20*B21)+(B22*B23))*B24*B25*B26*B27)+(((B20*B28)+(B22*B29))*B24*B30*B31*B32)</f>
        <v>375</v>
      </c>
    </row>
    <row r="12" spans="1:9" ht="12.75">
      <c r="A12" t="s">
        <v>47</v>
      </c>
      <c r="B12">
        <v>250</v>
      </c>
      <c r="H12" t="s">
        <v>10</v>
      </c>
      <c r="I12" s="2"/>
    </row>
    <row r="13" spans="1:9" ht="12.75">
      <c r="A13" t="s">
        <v>59</v>
      </c>
      <c r="B13" s="2">
        <v>3.19</v>
      </c>
      <c r="I13" s="2"/>
    </row>
    <row r="14" spans="1:9" ht="12.75">
      <c r="A14" t="s">
        <v>16</v>
      </c>
      <c r="B14" s="2">
        <v>1</v>
      </c>
      <c r="E14" s="2"/>
      <c r="H14" t="s">
        <v>9</v>
      </c>
      <c r="I14" s="2">
        <f>E3*E5</f>
        <v>0.00102</v>
      </c>
    </row>
    <row r="15" spans="1:9" ht="12.75">
      <c r="A15" t="s">
        <v>17</v>
      </c>
      <c r="B15" s="2">
        <v>1</v>
      </c>
      <c r="E15" s="2"/>
      <c r="I15" s="3"/>
    </row>
    <row r="16" spans="1:9" ht="12.75">
      <c r="A16" t="s">
        <v>18</v>
      </c>
      <c r="B16" s="2">
        <f>1/365</f>
        <v>0.0027397260273972603</v>
      </c>
      <c r="H16" t="s">
        <v>35</v>
      </c>
      <c r="I16" s="2">
        <f>E4*B16*E6</f>
        <v>8.164383561643835E-06</v>
      </c>
    </row>
    <row r="17" spans="1:9" ht="12.75">
      <c r="A17" t="s">
        <v>45</v>
      </c>
      <c r="B17">
        <v>8</v>
      </c>
      <c r="I17" s="2"/>
    </row>
    <row r="18" spans="1:9" ht="12.75">
      <c r="A18" t="s">
        <v>19</v>
      </c>
      <c r="B18">
        <f>1/24</f>
        <v>0.041666666666666664</v>
      </c>
      <c r="I18" s="2"/>
    </row>
    <row r="19" spans="1:12" ht="12.75">
      <c r="A19" t="s">
        <v>46</v>
      </c>
      <c r="B19">
        <v>1</v>
      </c>
      <c r="I19" s="2"/>
      <c r="L19" t="s">
        <v>74</v>
      </c>
    </row>
    <row r="20" spans="1:2" ht="12.75">
      <c r="A20" t="s">
        <v>22</v>
      </c>
      <c r="B20">
        <v>0.5</v>
      </c>
    </row>
    <row r="21" spans="1:12" ht="12.75">
      <c r="A21" t="s">
        <v>26</v>
      </c>
      <c r="B21">
        <v>6</v>
      </c>
      <c r="H21" s="1" t="s">
        <v>5</v>
      </c>
      <c r="I21" s="4">
        <f>(B3*B5*B6)/((B17*B18*B12*B19*B7*B8*(1-(EXP(-(B6*B5)))))*(I14+I16))</f>
        <v>11.806607775308736</v>
      </c>
      <c r="J21" t="s">
        <v>72</v>
      </c>
      <c r="L21" s="2">
        <f>I21*0.037</f>
        <v>0.4368444876864232</v>
      </c>
    </row>
    <row r="22" spans="1:12" ht="12.75">
      <c r="A22" t="s">
        <v>23</v>
      </c>
      <c r="B22">
        <v>0.1</v>
      </c>
      <c r="I22" s="4">
        <f>(B3)/((B17*B18*B12*B19*B7*B8*(I14+I16)))</f>
        <v>11.671285440204649</v>
      </c>
      <c r="J22" t="s">
        <v>73</v>
      </c>
      <c r="L22" s="2">
        <f>I22*0.037</f>
        <v>0.431837561287572</v>
      </c>
    </row>
    <row r="23" spans="1:9" ht="12.75">
      <c r="A23" t="s">
        <v>27</v>
      </c>
      <c r="B23">
        <v>10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2" ht="12.75">
      <c r="A25" t="s">
        <v>2</v>
      </c>
      <c r="B25">
        <v>1</v>
      </c>
    </row>
    <row r="26" spans="1:2" ht="12.75">
      <c r="A26" t="s">
        <v>28</v>
      </c>
      <c r="B26">
        <v>15</v>
      </c>
    </row>
    <row r="27" spans="1:2" ht="12.75">
      <c r="A27" t="s">
        <v>25</v>
      </c>
      <c r="B27">
        <v>9.5</v>
      </c>
    </row>
    <row r="28" spans="1:2" ht="12.75">
      <c r="A28" t="s">
        <v>29</v>
      </c>
      <c r="B28">
        <v>6</v>
      </c>
    </row>
    <row r="29" spans="1:2" ht="12.75">
      <c r="A29" t="s">
        <v>30</v>
      </c>
      <c r="B29">
        <v>10</v>
      </c>
    </row>
    <row r="30" spans="1:2" ht="12.75">
      <c r="A30" t="s">
        <v>46</v>
      </c>
      <c r="B30">
        <v>1</v>
      </c>
    </row>
    <row r="31" spans="1:2" ht="12.75">
      <c r="A31" t="s">
        <v>31</v>
      </c>
      <c r="B31">
        <v>45</v>
      </c>
    </row>
    <row r="32" spans="1:8" ht="12.75">
      <c r="A32" t="s">
        <v>32</v>
      </c>
      <c r="B32">
        <v>1</v>
      </c>
      <c r="H32" s="5"/>
    </row>
    <row r="34" spans="8:9" ht="12.75"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3.140625" style="0" customWidth="1"/>
    <col min="5" max="5" width="11.00390625" style="0" bestFit="1" customWidth="1"/>
    <col min="9" max="9" width="12.421875" style="0" bestFit="1" customWidth="1"/>
  </cols>
  <sheetData>
    <row r="1" spans="1:4" ht="12.75">
      <c r="A1" s="1" t="s">
        <v>40</v>
      </c>
      <c r="D1" t="s">
        <v>49</v>
      </c>
    </row>
    <row r="3" spans="1:6" ht="12.75">
      <c r="A3" t="s">
        <v>57</v>
      </c>
      <c r="B3">
        <v>1</v>
      </c>
      <c r="D3" t="s">
        <v>62</v>
      </c>
      <c r="E3" s="2">
        <v>0.643</v>
      </c>
      <c r="F3" t="s">
        <v>54</v>
      </c>
    </row>
    <row r="4" spans="1:5" ht="12.75">
      <c r="A4" t="s">
        <v>0</v>
      </c>
      <c r="B4">
        <v>250</v>
      </c>
      <c r="D4" t="s">
        <v>1</v>
      </c>
      <c r="E4">
        <v>1</v>
      </c>
    </row>
    <row r="5" spans="1:2" ht="15.75">
      <c r="A5" t="s">
        <v>11</v>
      </c>
      <c r="B5">
        <v>1</v>
      </c>
    </row>
    <row r="6" spans="1:6" ht="12.75">
      <c r="A6" t="s">
        <v>6</v>
      </c>
      <c r="B6" s="2">
        <v>0.0231</v>
      </c>
      <c r="D6" t="s">
        <v>62</v>
      </c>
      <c r="E6" s="2">
        <v>3.19</v>
      </c>
      <c r="F6" t="s">
        <v>52</v>
      </c>
    </row>
    <row r="7" spans="1:6" ht="12.75">
      <c r="A7" t="s">
        <v>12</v>
      </c>
      <c r="B7">
        <v>1</v>
      </c>
      <c r="D7" t="s">
        <v>62</v>
      </c>
      <c r="E7">
        <v>0.636</v>
      </c>
      <c r="F7" t="s">
        <v>66</v>
      </c>
    </row>
    <row r="8" spans="1:6" ht="12.75">
      <c r="A8" t="s">
        <v>13</v>
      </c>
      <c r="B8">
        <v>1</v>
      </c>
      <c r="D8" t="s">
        <v>62</v>
      </c>
      <c r="E8">
        <v>1.82</v>
      </c>
      <c r="F8" t="s">
        <v>67</v>
      </c>
    </row>
    <row r="9" spans="1:6" ht="12.75">
      <c r="A9" t="s">
        <v>7</v>
      </c>
      <c r="B9">
        <v>0.38</v>
      </c>
      <c r="D9" t="s">
        <v>62</v>
      </c>
      <c r="E9">
        <v>2.83</v>
      </c>
      <c r="F9" t="s">
        <v>68</v>
      </c>
    </row>
    <row r="10" spans="1:12" ht="12.75">
      <c r="A10" t="s">
        <v>58</v>
      </c>
      <c r="B10" s="2">
        <v>4.81E-05</v>
      </c>
      <c r="I10" s="2"/>
      <c r="L10" t="s">
        <v>74</v>
      </c>
    </row>
    <row r="11" spans="1:2" ht="12.75">
      <c r="A11" t="s">
        <v>14</v>
      </c>
      <c r="B11">
        <f>(((B20*B21)+(B22*B23))*B24*B25*B26*B27)+(((B20*B28)+(B22*B29))*B24*B30*B31*B32)</f>
        <v>375</v>
      </c>
    </row>
    <row r="12" spans="1:10" ht="12.75">
      <c r="A12" t="s">
        <v>47</v>
      </c>
      <c r="B12">
        <v>250</v>
      </c>
      <c r="H12" t="s">
        <v>10</v>
      </c>
      <c r="I12" s="2">
        <f>E3*B7*B8*B14*B15*B12*B19*B16*E4*(1-(EXP(-(B6*B5))))*B17*B18*B33</f>
        <v>0.004190370368063722</v>
      </c>
      <c r="J12" t="s">
        <v>55</v>
      </c>
    </row>
    <row r="13" spans="1:9" ht="12.75">
      <c r="A13" t="s">
        <v>59</v>
      </c>
      <c r="B13" s="2">
        <v>3.19</v>
      </c>
      <c r="I13" s="2"/>
    </row>
    <row r="14" spans="1:10" ht="12.75">
      <c r="A14" t="s">
        <v>16</v>
      </c>
      <c r="B14" s="2">
        <v>1</v>
      </c>
      <c r="E14" s="2"/>
      <c r="H14" t="s">
        <v>10</v>
      </c>
      <c r="I14">
        <f>E6*B7*B8*B14*B15*B12*B19*B16*E4*(1-(EXP(-(B6*B5))))*B17*B18*B33</f>
        <v>0.020788929197703383</v>
      </c>
      <c r="J14" t="s">
        <v>56</v>
      </c>
    </row>
    <row r="15" spans="1:9" ht="12.75">
      <c r="A15" t="s">
        <v>17</v>
      </c>
      <c r="B15" s="2">
        <v>1</v>
      </c>
      <c r="E15" s="2"/>
      <c r="I15" s="3"/>
    </row>
    <row r="16" spans="1:10" ht="12.75">
      <c r="A16" t="s">
        <v>18</v>
      </c>
      <c r="B16" s="2">
        <f>1/365</f>
        <v>0.0027397260273972603</v>
      </c>
      <c r="H16" t="s">
        <v>10</v>
      </c>
      <c r="I16" s="3">
        <f>E7*B7*B8*B14*B15*B12*B19*B16*E4*(1-(EXP(-(B6*B5))))*B17*B18*B33</f>
        <v>0.004144752028131458</v>
      </c>
      <c r="J16" t="s">
        <v>63</v>
      </c>
    </row>
    <row r="17" spans="1:10" ht="12.75">
      <c r="A17" t="s">
        <v>45</v>
      </c>
      <c r="B17">
        <v>8</v>
      </c>
      <c r="H17" t="s">
        <v>10</v>
      </c>
      <c r="I17" s="2">
        <f>E8*B7*B8*B14*B15*B12*B19*B16*E4*(1-(EXP(-(B6*B5))))*B17*B18*B33</f>
        <v>0.011860768382388764</v>
      </c>
      <c r="J17" t="s">
        <v>64</v>
      </c>
    </row>
    <row r="18" spans="1:10" ht="12.75">
      <c r="A18" t="s">
        <v>19</v>
      </c>
      <c r="B18">
        <f>1/24</f>
        <v>0.041666666666666664</v>
      </c>
      <c r="H18" t="s">
        <v>10</v>
      </c>
      <c r="I18" s="2">
        <f>E9*B7*B8*B14*B15*B12*B19*B16*E4*(1-(EXP(-(B6*B5))))*B17*B18*B33</f>
        <v>0.018442843144044065</v>
      </c>
      <c r="J18" t="s">
        <v>65</v>
      </c>
    </row>
    <row r="19" spans="1:9" ht="12.75">
      <c r="A19" t="s">
        <v>46</v>
      </c>
      <c r="B19">
        <v>1</v>
      </c>
      <c r="I19" s="2"/>
    </row>
    <row r="20" spans="1:2" ht="12.75">
      <c r="A20" t="s">
        <v>22</v>
      </c>
      <c r="B20">
        <v>0.5</v>
      </c>
    </row>
    <row r="21" spans="1:12" ht="12.75">
      <c r="A21" t="s">
        <v>26</v>
      </c>
      <c r="B21">
        <v>6</v>
      </c>
      <c r="H21" s="1" t="s">
        <v>5</v>
      </c>
      <c r="I21" s="4">
        <f>(B3*B5*B6)/I12</f>
        <v>5.512639211095319</v>
      </c>
      <c r="J21" t="s">
        <v>55</v>
      </c>
      <c r="L21" s="2">
        <f>I21*0.037</f>
        <v>0.20396765081052678</v>
      </c>
    </row>
    <row r="22" spans="1:2" ht="12.75">
      <c r="A22" t="s">
        <v>23</v>
      </c>
      <c r="B22">
        <v>0.1</v>
      </c>
    </row>
    <row r="23" spans="1:9" ht="12.75">
      <c r="A23" t="s">
        <v>27</v>
      </c>
      <c r="B23">
        <v>10</v>
      </c>
      <c r="I23" t="s">
        <v>36</v>
      </c>
    </row>
    <row r="24" spans="1:9" ht="12.75">
      <c r="A24" t="s">
        <v>24</v>
      </c>
      <c r="B24">
        <v>0.5</v>
      </c>
      <c r="I24" s="2"/>
    </row>
    <row r="25" spans="1:12" ht="12.75">
      <c r="A25" t="s">
        <v>46</v>
      </c>
      <c r="B25">
        <v>1</v>
      </c>
      <c r="I25" s="4">
        <f>(B3*B5*B6)/I14</f>
        <v>1.1111683425499341</v>
      </c>
      <c r="J25" t="s">
        <v>56</v>
      </c>
      <c r="L25" s="2">
        <f>I25*0.037</f>
        <v>0.04111322867434756</v>
      </c>
    </row>
    <row r="26" spans="1:12" ht="12.75">
      <c r="A26" t="s">
        <v>28</v>
      </c>
      <c r="B26">
        <v>15</v>
      </c>
      <c r="I26" s="2">
        <f>(B3*B5*B6)/I16</f>
        <v>5.573312913104229</v>
      </c>
      <c r="J26" t="s">
        <v>69</v>
      </c>
      <c r="L26" s="2">
        <f>I26*0.037</f>
        <v>0.20621257778485647</v>
      </c>
    </row>
    <row r="27" spans="1:12" ht="12.75">
      <c r="A27" t="s">
        <v>25</v>
      </c>
      <c r="B27">
        <v>9.5</v>
      </c>
      <c r="I27" s="2">
        <f>(B3*B5*B6)/I17</f>
        <v>1.9475972597441153</v>
      </c>
      <c r="J27" t="s">
        <v>70</v>
      </c>
      <c r="L27" s="2">
        <f>I27*0.037</f>
        <v>0.07206109861053227</v>
      </c>
    </row>
    <row r="28" spans="1:12" ht="12.75">
      <c r="A28" t="s">
        <v>29</v>
      </c>
      <c r="B28">
        <v>6</v>
      </c>
      <c r="I28" s="2">
        <f>(B3*B5*B6)/I18</f>
        <v>1.252518379058053</v>
      </c>
      <c r="J28" t="s">
        <v>71</v>
      </c>
      <c r="L28" s="2">
        <f>I28*0.037</f>
        <v>0.04634318002514796</v>
      </c>
    </row>
    <row r="29" spans="1:2" ht="12.75">
      <c r="A29" t="s">
        <v>30</v>
      </c>
      <c r="B29">
        <v>10</v>
      </c>
    </row>
    <row r="30" spans="1:2" ht="12.75">
      <c r="A30" t="s">
        <v>46</v>
      </c>
      <c r="B30">
        <v>1</v>
      </c>
    </row>
    <row r="31" spans="1:2" ht="12.75">
      <c r="A31" t="s">
        <v>31</v>
      </c>
      <c r="B31">
        <v>45</v>
      </c>
    </row>
    <row r="32" spans="1:8" ht="12.75">
      <c r="A32" t="s">
        <v>32</v>
      </c>
      <c r="B32">
        <v>1</v>
      </c>
      <c r="H32" s="5"/>
    </row>
    <row r="33" spans="1:2" ht="12.75">
      <c r="A33" t="s">
        <v>53</v>
      </c>
      <c r="B33">
        <v>1.25</v>
      </c>
    </row>
    <row r="34" spans="8:9" ht="12.75">
      <c r="H34" s="5"/>
      <c r="I34" s="5"/>
    </row>
    <row r="35" spans="8:10" ht="12.75">
      <c r="H35" s="5"/>
      <c r="I35" s="5"/>
      <c r="J35" s="5"/>
    </row>
    <row r="37" ht="12.75">
      <c r="B3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Thomas</dc:creator>
  <cp:keywords/>
  <dc:description/>
  <cp:lastModifiedBy>Manning, Karessa L.</cp:lastModifiedBy>
  <cp:lastPrinted>2008-07-23T14:42:39Z</cp:lastPrinted>
  <dcterms:created xsi:type="dcterms:W3CDTF">2003-06-06T17:21:18Z</dcterms:created>
  <dcterms:modified xsi:type="dcterms:W3CDTF">2019-06-19T13:05:03Z</dcterms:modified>
  <cp:category/>
  <cp:version/>
  <cp:contentType/>
  <cp:contentStatus/>
</cp:coreProperties>
</file>